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 firstSheet="2" activeTab="7"/>
  </bookViews>
  <sheets>
    <sheet name="THANG 1" sheetId="29" r:id="rId1"/>
    <sheet name="THANG 2" sheetId="30" r:id="rId2"/>
    <sheet name="THANG 3" sheetId="31" r:id="rId3"/>
    <sheet name="THANG 4" sheetId="32" r:id="rId4"/>
    <sheet name="THANG 5" sheetId="34" r:id="rId5"/>
    <sheet name="THANG 6-2020" sheetId="36" r:id="rId6"/>
    <sheet name="THANG 7-2020" sheetId="35" r:id="rId7"/>
    <sheet name="THANG 8-2020" sheetId="37" r:id="rId8"/>
    <sheet name="THANG 2,3,4" sheetId="33" state="hidden" r:id="rId9"/>
  </sheets>
  <definedNames>
    <definedName name="_xlnm.Print_Titles" localSheetId="1">'THANG 2'!$3:$4</definedName>
    <definedName name="_xlnm.Print_Titles" localSheetId="5">'THANG 6-2020'!$3:$4</definedName>
  </definedNames>
  <calcPr calcId="144525"/>
</workbook>
</file>

<file path=xl/calcChain.xml><?xml version="1.0" encoding="utf-8"?>
<calcChain xmlns="http://schemas.openxmlformats.org/spreadsheetml/2006/main">
  <c r="H22" i="37" l="1"/>
  <c r="H23" i="37"/>
  <c r="H24" i="37"/>
  <c r="H25" i="37"/>
  <c r="H12" i="37"/>
  <c r="H13" i="37"/>
  <c r="H14" i="37"/>
  <c r="H15" i="37"/>
  <c r="H16" i="37"/>
  <c r="H17" i="37"/>
  <c r="H18" i="37"/>
  <c r="T18" i="37" s="1"/>
  <c r="H19" i="37"/>
  <c r="H20" i="37"/>
  <c r="H21" i="37"/>
  <c r="I21" i="37" s="1"/>
  <c r="L21" i="37" s="1"/>
  <c r="M21" i="37" s="1"/>
  <c r="S21" i="37" s="1"/>
  <c r="H7" i="37"/>
  <c r="H8" i="37"/>
  <c r="H9" i="37"/>
  <c r="I9" i="37" s="1"/>
  <c r="H10" i="37"/>
  <c r="H11" i="37"/>
  <c r="F6" i="37"/>
  <c r="F7" i="37"/>
  <c r="F8" i="37"/>
  <c r="F9" i="37"/>
  <c r="R26" i="37"/>
  <c r="Q26" i="37"/>
  <c r="P26" i="37"/>
  <c r="O26" i="37"/>
  <c r="N26" i="37"/>
  <c r="K26" i="37"/>
  <c r="L25" i="37"/>
  <c r="M25" i="37" s="1"/>
  <c r="S25" i="37" s="1"/>
  <c r="F25" i="37"/>
  <c r="J24" i="37"/>
  <c r="F24" i="37"/>
  <c r="T23" i="37"/>
  <c r="J23" i="37"/>
  <c r="F23" i="37"/>
  <c r="I23" i="37" s="1"/>
  <c r="L23" i="37" s="1"/>
  <c r="M23" i="37" s="1"/>
  <c r="S23" i="37" s="1"/>
  <c r="J22" i="37"/>
  <c r="F22" i="37"/>
  <c r="T21" i="37"/>
  <c r="J21" i="37"/>
  <c r="F21" i="37"/>
  <c r="F20" i="37"/>
  <c r="T20" i="37" s="1"/>
  <c r="F19" i="37"/>
  <c r="T19" i="37" s="1"/>
  <c r="J18" i="37"/>
  <c r="L18" i="37" s="1"/>
  <c r="M18" i="37" s="1"/>
  <c r="S18" i="37" s="1"/>
  <c r="F18" i="37"/>
  <c r="F17" i="37"/>
  <c r="F16" i="37"/>
  <c r="F15" i="37"/>
  <c r="F14" i="37"/>
  <c r="F13" i="37"/>
  <c r="F12" i="37"/>
  <c r="F11" i="37"/>
  <c r="T11" i="37" s="1"/>
  <c r="T10" i="37"/>
  <c r="J10" i="37"/>
  <c r="F10" i="37"/>
  <c r="I10" i="37" s="1"/>
  <c r="L10" i="37" s="1"/>
  <c r="M10" i="37" s="1"/>
  <c r="S10" i="37" s="1"/>
  <c r="J9" i="37"/>
  <c r="F5" i="37"/>
  <c r="T25" i="37" l="1"/>
  <c r="T17" i="37"/>
  <c r="T8" i="37"/>
  <c r="T9" i="37"/>
  <c r="L9" i="37"/>
  <c r="M9" i="37" s="1"/>
  <c r="S9" i="37" s="1"/>
  <c r="T15" i="37"/>
  <c r="I22" i="37"/>
  <c r="L22" i="37" s="1"/>
  <c r="M22" i="37" s="1"/>
  <c r="S22" i="37" s="1"/>
  <c r="T22" i="37"/>
  <c r="T5" i="37"/>
  <c r="T12" i="37"/>
  <c r="H6" i="37"/>
  <c r="I6" i="37" s="1"/>
  <c r="I8" i="37"/>
  <c r="T13" i="37"/>
  <c r="T16" i="37"/>
  <c r="I17" i="37"/>
  <c r="L17" i="37" s="1"/>
  <c r="M17" i="37" s="1"/>
  <c r="S17" i="37" s="1"/>
  <c r="I20" i="37"/>
  <c r="L20" i="37" s="1"/>
  <c r="M20" i="37" s="1"/>
  <c r="S20" i="37" s="1"/>
  <c r="J8" i="37"/>
  <c r="I11" i="37"/>
  <c r="L11" i="37" s="1"/>
  <c r="M11" i="37" s="1"/>
  <c r="S11" i="37" s="1"/>
  <c r="J17" i="37"/>
  <c r="J20" i="37"/>
  <c r="T24" i="37"/>
  <c r="H5" i="37"/>
  <c r="I5" i="37" s="1"/>
  <c r="L5" i="37" s="1"/>
  <c r="T7" i="37"/>
  <c r="I14" i="37"/>
  <c r="L14" i="37" s="1"/>
  <c r="M14" i="37" s="1"/>
  <c r="S14" i="37" s="1"/>
  <c r="I15" i="37"/>
  <c r="L15" i="37" s="1"/>
  <c r="M15" i="37" s="1"/>
  <c r="S15" i="37" s="1"/>
  <c r="I7" i="37"/>
  <c r="I12" i="37"/>
  <c r="I13" i="37"/>
  <c r="L13" i="37" s="1"/>
  <c r="M13" i="37" s="1"/>
  <c r="S13" i="37" s="1"/>
  <c r="I16" i="37"/>
  <c r="I19" i="37"/>
  <c r="L19" i="37" s="1"/>
  <c r="M19" i="37" s="1"/>
  <c r="S19" i="37" s="1"/>
  <c r="J5" i="37"/>
  <c r="J6" i="37"/>
  <c r="J7" i="37"/>
  <c r="J11" i="37"/>
  <c r="J12" i="37"/>
  <c r="J13" i="37"/>
  <c r="J14" i="37"/>
  <c r="J15" i="37"/>
  <c r="J16" i="37"/>
  <c r="J19" i="37"/>
  <c r="T16" i="35"/>
  <c r="T24" i="35"/>
  <c r="T25" i="35"/>
  <c r="H24" i="35"/>
  <c r="K26" i="35"/>
  <c r="N26" i="35"/>
  <c r="O26" i="35"/>
  <c r="P26" i="35"/>
  <c r="Q26" i="35"/>
  <c r="R26" i="35"/>
  <c r="F24" i="35"/>
  <c r="J24" i="35" s="1"/>
  <c r="F25" i="35"/>
  <c r="L25" i="35"/>
  <c r="M25" i="35" s="1"/>
  <c r="S25" i="35" s="1"/>
  <c r="L6" i="37" l="1"/>
  <c r="M6" i="37" s="1"/>
  <c r="S6" i="37" s="1"/>
  <c r="T6" i="37"/>
  <c r="L8" i="37"/>
  <c r="M8" i="37" s="1"/>
  <c r="S8" i="37" s="1"/>
  <c r="M5" i="37"/>
  <c r="J26" i="37"/>
  <c r="L12" i="37"/>
  <c r="M12" i="37" s="1"/>
  <c r="S12" i="37" s="1"/>
  <c r="T14" i="37"/>
  <c r="L16" i="37"/>
  <c r="M16" i="37" s="1"/>
  <c r="S16" i="37" s="1"/>
  <c r="L7" i="37"/>
  <c r="M7" i="37" s="1"/>
  <c r="S7" i="37" s="1"/>
  <c r="I24" i="37"/>
  <c r="L24" i="37" s="1"/>
  <c r="M24" i="37" s="1"/>
  <c r="S24" i="37" s="1"/>
  <c r="I24" i="35"/>
  <c r="L24" i="35" s="1"/>
  <c r="T25" i="36"/>
  <c r="T24" i="36"/>
  <c r="T23" i="36"/>
  <c r="T21" i="36"/>
  <c r="T20" i="36"/>
  <c r="T12" i="36"/>
  <c r="T13" i="36"/>
  <c r="T14" i="36"/>
  <c r="T15" i="36"/>
  <c r="T16" i="36"/>
  <c r="T17" i="36"/>
  <c r="T18" i="36"/>
  <c r="T6" i="36"/>
  <c r="T7" i="36"/>
  <c r="T8" i="36"/>
  <c r="T9" i="36"/>
  <c r="T10" i="36"/>
  <c r="T11" i="36"/>
  <c r="S5" i="37" l="1"/>
  <c r="S26" i="37" s="1"/>
  <c r="M26" i="37"/>
  <c r="L26" i="37"/>
  <c r="M24" i="35"/>
  <c r="L19" i="36"/>
  <c r="M19" i="36" s="1"/>
  <c r="S19" i="36" s="1"/>
  <c r="L22" i="36"/>
  <c r="M22" i="36" s="1"/>
  <c r="S22" i="36" s="1"/>
  <c r="T22" i="36"/>
  <c r="J12" i="36"/>
  <c r="F17" i="36"/>
  <c r="J17" i="36" s="1"/>
  <c r="F16" i="36"/>
  <c r="H16" i="36" s="1"/>
  <c r="R26" i="36"/>
  <c r="Q26" i="36"/>
  <c r="P26" i="36"/>
  <c r="O26" i="36"/>
  <c r="N26" i="36"/>
  <c r="K26" i="36"/>
  <c r="F25" i="36"/>
  <c r="F24" i="36"/>
  <c r="J24" i="36" s="1"/>
  <c r="F23" i="36"/>
  <c r="F21" i="36"/>
  <c r="F20" i="36"/>
  <c r="J20" i="36" s="1"/>
  <c r="T19" i="36"/>
  <c r="F18" i="36"/>
  <c r="F15" i="36"/>
  <c r="J15" i="36" s="1"/>
  <c r="F14" i="36"/>
  <c r="H14" i="36" s="1"/>
  <c r="F13" i="36"/>
  <c r="H13" i="36" s="1"/>
  <c r="F12" i="36"/>
  <c r="F11" i="36"/>
  <c r="F10" i="36"/>
  <c r="J10" i="36" s="1"/>
  <c r="F9" i="36"/>
  <c r="F8" i="36"/>
  <c r="J8" i="36" s="1"/>
  <c r="F7" i="36"/>
  <c r="J7" i="36" s="1"/>
  <c r="F6" i="36"/>
  <c r="H6" i="36" s="1"/>
  <c r="F5" i="36"/>
  <c r="H5" i="36" s="1"/>
  <c r="T5" i="36" s="1"/>
  <c r="D29" i="37" l="1"/>
  <c r="D28" i="37"/>
  <c r="S24" i="35"/>
  <c r="J16" i="36"/>
  <c r="I17" i="36"/>
  <c r="L17" i="36" s="1"/>
  <c r="M17" i="36" s="1"/>
  <c r="S17" i="36" s="1"/>
  <c r="J13" i="36"/>
  <c r="I16" i="36"/>
  <c r="L16" i="36" s="1"/>
  <c r="M16" i="36" s="1"/>
  <c r="S16" i="36" s="1"/>
  <c r="H17" i="36"/>
  <c r="J23" i="36"/>
  <c r="I20" i="36"/>
  <c r="L20" i="36" s="1"/>
  <c r="M20" i="36" s="1"/>
  <c r="S20" i="36" s="1"/>
  <c r="I23" i="36"/>
  <c r="J6" i="36"/>
  <c r="J11" i="36"/>
  <c r="J25" i="36"/>
  <c r="J18" i="36"/>
  <c r="J14" i="36"/>
  <c r="J21" i="36"/>
  <c r="I5" i="36"/>
  <c r="J5" i="36"/>
  <c r="I6" i="36"/>
  <c r="L6" i="36" s="1"/>
  <c r="M6" i="36" s="1"/>
  <c r="S6" i="36" s="1"/>
  <c r="I8" i="36"/>
  <c r="L8" i="36" s="1"/>
  <c r="M8" i="36" s="1"/>
  <c r="S8" i="36" s="1"/>
  <c r="I10" i="36"/>
  <c r="L10" i="36" s="1"/>
  <c r="M10" i="36" s="1"/>
  <c r="S10" i="36" s="1"/>
  <c r="H12" i="36"/>
  <c r="I14" i="36"/>
  <c r="I13" i="36"/>
  <c r="L13" i="36" s="1"/>
  <c r="M13" i="36" s="1"/>
  <c r="S13" i="36" s="1"/>
  <c r="I18" i="36"/>
  <c r="I25" i="36"/>
  <c r="L25" i="36" s="1"/>
  <c r="M25" i="36" s="1"/>
  <c r="S25" i="36" s="1"/>
  <c r="H7" i="36"/>
  <c r="H15" i="36"/>
  <c r="I21" i="36"/>
  <c r="H24" i="36"/>
  <c r="I24" i="36" s="1"/>
  <c r="L24" i="36" s="1"/>
  <c r="M24" i="36" s="1"/>
  <c r="S24" i="36" s="1"/>
  <c r="I7" i="36"/>
  <c r="L7" i="36" s="1"/>
  <c r="M7" i="36" s="1"/>
  <c r="S7" i="36" s="1"/>
  <c r="I9" i="36"/>
  <c r="L9" i="36" s="1"/>
  <c r="M9" i="36" s="1"/>
  <c r="S9" i="36" s="1"/>
  <c r="I11" i="36"/>
  <c r="J5" i="34"/>
  <c r="L14" i="36" l="1"/>
  <c r="M14" i="36" s="1"/>
  <c r="S14" i="36" s="1"/>
  <c r="J26" i="36"/>
  <c r="L11" i="36"/>
  <c r="M11" i="36" s="1"/>
  <c r="S11" i="36" s="1"/>
  <c r="L21" i="36"/>
  <c r="M21" i="36" s="1"/>
  <c r="S21" i="36" s="1"/>
  <c r="L18" i="36"/>
  <c r="M18" i="36" s="1"/>
  <c r="S18" i="36" s="1"/>
  <c r="L23" i="36"/>
  <c r="M23" i="36" s="1"/>
  <c r="S23" i="36" s="1"/>
  <c r="L5" i="36"/>
  <c r="M5" i="36" s="1"/>
  <c r="S5" i="36" s="1"/>
  <c r="I15" i="36"/>
  <c r="L15" i="36" s="1"/>
  <c r="M15" i="36" s="1"/>
  <c r="S15" i="36" s="1"/>
  <c r="I12" i="36"/>
  <c r="L12" i="36" s="1"/>
  <c r="M12" i="36" s="1"/>
  <c r="S12" i="36" s="1"/>
  <c r="H15" i="34"/>
  <c r="L26" i="36" l="1"/>
  <c r="S26" i="36"/>
  <c r="M26" i="36"/>
  <c r="F16" i="35"/>
  <c r="F23" i="35"/>
  <c r="T23" i="35" s="1"/>
  <c r="F22" i="35"/>
  <c r="J22" i="35" s="1"/>
  <c r="F21" i="35"/>
  <c r="I21" i="35" s="1"/>
  <c r="F20" i="35"/>
  <c r="T20" i="35" s="1"/>
  <c r="F19" i="35"/>
  <c r="T19" i="35" s="1"/>
  <c r="J18" i="35"/>
  <c r="L18" i="35" s="1"/>
  <c r="M18" i="35" s="1"/>
  <c r="S18" i="35" s="1"/>
  <c r="F18" i="35"/>
  <c r="T18" i="35" s="1"/>
  <c r="F17" i="35"/>
  <c r="T17" i="35" s="1"/>
  <c r="F15" i="35"/>
  <c r="F14" i="35"/>
  <c r="F13" i="35"/>
  <c r="F12" i="35"/>
  <c r="F11" i="35"/>
  <c r="T11" i="35" s="1"/>
  <c r="F10" i="35"/>
  <c r="I10" i="35" s="1"/>
  <c r="F9" i="35"/>
  <c r="T9" i="35" s="1"/>
  <c r="F8" i="35"/>
  <c r="T8" i="35" s="1"/>
  <c r="F7" i="35"/>
  <c r="F6" i="35"/>
  <c r="F5" i="35"/>
  <c r="R23" i="34"/>
  <c r="Q23" i="34"/>
  <c r="P23" i="34"/>
  <c r="O23" i="34"/>
  <c r="N23" i="34"/>
  <c r="K23" i="34"/>
  <c r="F15" i="34"/>
  <c r="I15" i="34" s="1"/>
  <c r="F22" i="34"/>
  <c r="I22" i="34" s="1"/>
  <c r="F21" i="34"/>
  <c r="H21" i="34" s="1"/>
  <c r="T21" i="34" s="1"/>
  <c r="F20" i="34"/>
  <c r="I20" i="34" s="1"/>
  <c r="F19" i="34"/>
  <c r="I19" i="34" s="1"/>
  <c r="F18" i="34"/>
  <c r="I18" i="34" s="1"/>
  <c r="F14" i="34"/>
  <c r="L17" i="34"/>
  <c r="M17" i="34" s="1"/>
  <c r="S17" i="34" s="1"/>
  <c r="F17" i="34"/>
  <c r="T17" i="34" s="1"/>
  <c r="F16" i="34"/>
  <c r="I16" i="34" s="1"/>
  <c r="F13" i="34"/>
  <c r="F12" i="34"/>
  <c r="F11" i="34"/>
  <c r="F10" i="34"/>
  <c r="F9" i="34"/>
  <c r="F8" i="34"/>
  <c r="F7" i="34"/>
  <c r="F6" i="34"/>
  <c r="H6" i="34" s="1"/>
  <c r="T6" i="34" s="1"/>
  <c r="F5" i="34"/>
  <c r="I16" i="35" l="1"/>
  <c r="H16" i="35"/>
  <c r="H15" i="35"/>
  <c r="T15" i="35" s="1"/>
  <c r="D29" i="36"/>
  <c r="D28" i="36"/>
  <c r="T15" i="34"/>
  <c r="I9" i="35"/>
  <c r="J10" i="35"/>
  <c r="L10" i="35" s="1"/>
  <c r="M10" i="35" s="1"/>
  <c r="S10" i="35" s="1"/>
  <c r="I17" i="35"/>
  <c r="I20" i="35"/>
  <c r="J21" i="35"/>
  <c r="L21" i="35" s="1"/>
  <c r="M21" i="35" s="1"/>
  <c r="S21" i="35" s="1"/>
  <c r="J9" i="35"/>
  <c r="T10" i="35"/>
  <c r="J17" i="35"/>
  <c r="J20" i="35"/>
  <c r="T21" i="35"/>
  <c r="J16" i="35"/>
  <c r="T13" i="35"/>
  <c r="H5" i="35"/>
  <c r="T5" i="35" s="1"/>
  <c r="I8" i="35"/>
  <c r="H13" i="35"/>
  <c r="I13" i="35" s="1"/>
  <c r="I15" i="35"/>
  <c r="I19" i="35"/>
  <c r="J8" i="35"/>
  <c r="I11" i="35"/>
  <c r="J15" i="35"/>
  <c r="J19" i="35"/>
  <c r="H22" i="35"/>
  <c r="T22" i="35" s="1"/>
  <c r="I23" i="35"/>
  <c r="H6" i="35"/>
  <c r="I6" i="35" s="1"/>
  <c r="H7" i="35"/>
  <c r="T7" i="35" s="1"/>
  <c r="H12" i="35"/>
  <c r="T12" i="35" s="1"/>
  <c r="H14" i="35"/>
  <c r="I14" i="35" s="1"/>
  <c r="J5" i="35"/>
  <c r="J6" i="35"/>
  <c r="J7" i="35"/>
  <c r="J11" i="35"/>
  <c r="J12" i="35"/>
  <c r="J13" i="35"/>
  <c r="J14" i="35"/>
  <c r="J23" i="35"/>
  <c r="T16" i="34"/>
  <c r="T18" i="34"/>
  <c r="I21" i="34"/>
  <c r="L21" i="34" s="1"/>
  <c r="M21" i="34" s="1"/>
  <c r="S21" i="34" s="1"/>
  <c r="T22" i="34"/>
  <c r="L22" i="34"/>
  <c r="M22" i="34" s="1"/>
  <c r="S22" i="34" s="1"/>
  <c r="L15" i="34"/>
  <c r="M15" i="34" s="1"/>
  <c r="S15" i="34" s="1"/>
  <c r="L20" i="34"/>
  <c r="M20" i="34" s="1"/>
  <c r="S20" i="34" s="1"/>
  <c r="H7" i="34"/>
  <c r="T7" i="34" s="1"/>
  <c r="I6" i="34"/>
  <c r="L19" i="34"/>
  <c r="M19" i="34" s="1"/>
  <c r="S19" i="34" s="1"/>
  <c r="T20" i="34"/>
  <c r="L16" i="34"/>
  <c r="M16" i="34" s="1"/>
  <c r="S16" i="34" s="1"/>
  <c r="L18" i="34"/>
  <c r="M18" i="34" s="1"/>
  <c r="S18" i="34" s="1"/>
  <c r="T19" i="34"/>
  <c r="H5" i="34"/>
  <c r="T5" i="34" s="1"/>
  <c r="I7" i="34"/>
  <c r="L7" i="34" s="1"/>
  <c r="M7" i="34" s="1"/>
  <c r="S7" i="34" s="1"/>
  <c r="T8" i="34"/>
  <c r="T9" i="34"/>
  <c r="T10" i="34"/>
  <c r="T11" i="34"/>
  <c r="H12" i="34"/>
  <c r="T12" i="34" s="1"/>
  <c r="I8" i="34"/>
  <c r="I9" i="34"/>
  <c r="I10" i="34"/>
  <c r="L10" i="34" s="1"/>
  <c r="M10" i="34" s="1"/>
  <c r="S10" i="34" s="1"/>
  <c r="I11" i="34"/>
  <c r="H13" i="34"/>
  <c r="T13" i="34" s="1"/>
  <c r="H14" i="34"/>
  <c r="T14" i="34" s="1"/>
  <c r="E23" i="33"/>
  <c r="T6" i="35" l="1"/>
  <c r="L15" i="35"/>
  <c r="M15" i="35" s="1"/>
  <c r="S15" i="35" s="1"/>
  <c r="L9" i="35"/>
  <c r="M9" i="35" s="1"/>
  <c r="S9" i="35" s="1"/>
  <c r="L13" i="35"/>
  <c r="M13" i="35" s="1"/>
  <c r="S13" i="35" s="1"/>
  <c r="L16" i="35"/>
  <c r="J26" i="35"/>
  <c r="L20" i="35"/>
  <c r="M20" i="35" s="1"/>
  <c r="S20" i="35" s="1"/>
  <c r="L6" i="35"/>
  <c r="M6" i="35" s="1"/>
  <c r="S6" i="35" s="1"/>
  <c r="I7" i="35"/>
  <c r="L7" i="35" s="1"/>
  <c r="M7" i="35" s="1"/>
  <c r="S7" i="35" s="1"/>
  <c r="L17" i="35"/>
  <c r="M17" i="35" s="1"/>
  <c r="S17" i="35" s="1"/>
  <c r="L14" i="35"/>
  <c r="M14" i="35" s="1"/>
  <c r="S14" i="35" s="1"/>
  <c r="L19" i="35"/>
  <c r="M19" i="35" s="1"/>
  <c r="S19" i="35" s="1"/>
  <c r="I12" i="35"/>
  <c r="L12" i="35" s="1"/>
  <c r="M12" i="35" s="1"/>
  <c r="S12" i="35" s="1"/>
  <c r="T14" i="35"/>
  <c r="L23" i="35"/>
  <c r="M23" i="35" s="1"/>
  <c r="S23" i="35" s="1"/>
  <c r="I22" i="35"/>
  <c r="L22" i="35" s="1"/>
  <c r="M22" i="35" s="1"/>
  <c r="S22" i="35" s="1"/>
  <c r="L11" i="35"/>
  <c r="M11" i="35" s="1"/>
  <c r="S11" i="35" s="1"/>
  <c r="I5" i="35"/>
  <c r="L5" i="35" s="1"/>
  <c r="L8" i="35"/>
  <c r="M8" i="35" s="1"/>
  <c r="S8" i="35" s="1"/>
  <c r="L8" i="34"/>
  <c r="M8" i="34" s="1"/>
  <c r="S8" i="34" s="1"/>
  <c r="L6" i="34"/>
  <c r="M6" i="34" s="1"/>
  <c r="S6" i="34" s="1"/>
  <c r="L9" i="34"/>
  <c r="M9" i="34" s="1"/>
  <c r="S9" i="34" s="1"/>
  <c r="I12" i="34"/>
  <c r="L12" i="34" s="1"/>
  <c r="M12" i="34" s="1"/>
  <c r="S12" i="34" s="1"/>
  <c r="I14" i="34"/>
  <c r="L14" i="34" s="1"/>
  <c r="M14" i="34" s="1"/>
  <c r="S14" i="34" s="1"/>
  <c r="I5" i="34"/>
  <c r="L5" i="34" s="1"/>
  <c r="L11" i="34"/>
  <c r="M11" i="34" s="1"/>
  <c r="S11" i="34" s="1"/>
  <c r="J23" i="34"/>
  <c r="I13" i="34"/>
  <c r="L13" i="34" s="1"/>
  <c r="M13" i="34" s="1"/>
  <c r="S13" i="34" s="1"/>
  <c r="F22" i="33"/>
  <c r="F21" i="32"/>
  <c r="T21" i="32" s="1"/>
  <c r="R23" i="32"/>
  <c r="Q23" i="32"/>
  <c r="P23" i="32"/>
  <c r="O23" i="32"/>
  <c r="N23" i="32"/>
  <c r="K23" i="32"/>
  <c r="F22" i="32"/>
  <c r="F20" i="32"/>
  <c r="F19" i="32"/>
  <c r="T19" i="32" s="1"/>
  <c r="F18" i="32"/>
  <c r="I18" i="32" s="1"/>
  <c r="F7" i="32"/>
  <c r="H7" i="32" s="1"/>
  <c r="T7" i="32" s="1"/>
  <c r="F16" i="32"/>
  <c r="J15" i="32"/>
  <c r="L15" i="32" s="1"/>
  <c r="M15" i="32" s="1"/>
  <c r="S15" i="32" s="1"/>
  <c r="F15" i="32"/>
  <c r="T15" i="32" s="1"/>
  <c r="F14" i="32"/>
  <c r="T14" i="32" s="1"/>
  <c r="F13" i="32"/>
  <c r="J13" i="32" s="1"/>
  <c r="F12" i="32"/>
  <c r="J12" i="32" s="1"/>
  <c r="F11" i="32"/>
  <c r="I11" i="32" s="1"/>
  <c r="F10" i="32"/>
  <c r="T10" i="32" s="1"/>
  <c r="F8" i="32"/>
  <c r="F17" i="32"/>
  <c r="T17" i="32" s="1"/>
  <c r="F9" i="32"/>
  <c r="I9" i="32" s="1"/>
  <c r="F6" i="32"/>
  <c r="H6" i="32" s="1"/>
  <c r="T6" i="32" s="1"/>
  <c r="F5" i="32"/>
  <c r="H5" i="32" s="1"/>
  <c r="T5" i="32" s="1"/>
  <c r="R23" i="31"/>
  <c r="Q23" i="31"/>
  <c r="P23" i="31"/>
  <c r="O23" i="31"/>
  <c r="N23" i="31"/>
  <c r="K23" i="31"/>
  <c r="F22" i="31"/>
  <c r="T22" i="31" s="1"/>
  <c r="J21" i="31"/>
  <c r="F21" i="31"/>
  <c r="F20" i="31"/>
  <c r="I20" i="31" s="1"/>
  <c r="F19" i="31"/>
  <c r="I19" i="31" s="1"/>
  <c r="H18" i="31"/>
  <c r="T18" i="31" s="1"/>
  <c r="F18" i="31"/>
  <c r="J18" i="31" s="1"/>
  <c r="H17" i="31"/>
  <c r="T17" i="31" s="1"/>
  <c r="F17" i="31"/>
  <c r="J17" i="31" s="1"/>
  <c r="J16" i="31"/>
  <c r="L16" i="31" s="1"/>
  <c r="M16" i="31" s="1"/>
  <c r="S16" i="31" s="1"/>
  <c r="D15" i="33" s="1"/>
  <c r="F16" i="31"/>
  <c r="T16" i="31" s="1"/>
  <c r="T15" i="31"/>
  <c r="F15" i="31"/>
  <c r="I15" i="31" s="1"/>
  <c r="F14" i="31"/>
  <c r="H14" i="31" s="1"/>
  <c r="F13" i="31"/>
  <c r="H13" i="31" s="1"/>
  <c r="T13" i="31" s="1"/>
  <c r="J12" i="31"/>
  <c r="F12" i="31"/>
  <c r="T12" i="31" s="1"/>
  <c r="F11" i="31"/>
  <c r="F10" i="31"/>
  <c r="T10" i="31" s="1"/>
  <c r="F9" i="31"/>
  <c r="J9" i="31" s="1"/>
  <c r="T8" i="31"/>
  <c r="J8" i="31"/>
  <c r="F8" i="31"/>
  <c r="I8" i="31" s="1"/>
  <c r="T7" i="31"/>
  <c r="J7" i="31"/>
  <c r="I7" i="31"/>
  <c r="L7" i="31" s="1"/>
  <c r="M7" i="31" s="1"/>
  <c r="S7" i="31" s="1"/>
  <c r="D9" i="33" s="1"/>
  <c r="F7" i="31"/>
  <c r="F6" i="31"/>
  <c r="H6" i="31" s="1"/>
  <c r="F5" i="31"/>
  <c r="J5" i="31" s="1"/>
  <c r="M16" i="35" l="1"/>
  <c r="L26" i="35"/>
  <c r="H5" i="31"/>
  <c r="T5" i="31" s="1"/>
  <c r="J6" i="31"/>
  <c r="J19" i="31"/>
  <c r="L19" i="31" s="1"/>
  <c r="M19" i="31" s="1"/>
  <c r="S19" i="31" s="1"/>
  <c r="D18" i="33" s="1"/>
  <c r="T20" i="31"/>
  <c r="L8" i="31"/>
  <c r="M8" i="31" s="1"/>
  <c r="S8" i="31" s="1"/>
  <c r="D17" i="33" s="1"/>
  <c r="I12" i="31"/>
  <c r="L12" i="31" s="1"/>
  <c r="M12" i="31" s="1"/>
  <c r="S12" i="31" s="1"/>
  <c r="D11" i="33" s="1"/>
  <c r="J13" i="31"/>
  <c r="J15" i="31"/>
  <c r="L15" i="31" s="1"/>
  <c r="M15" i="31" s="1"/>
  <c r="S15" i="31" s="1"/>
  <c r="D14" i="33" s="1"/>
  <c r="T19" i="31"/>
  <c r="H16" i="32"/>
  <c r="T16" i="32" s="1"/>
  <c r="J16" i="32"/>
  <c r="J14" i="31"/>
  <c r="J20" i="31"/>
  <c r="M5" i="35"/>
  <c r="M5" i="34"/>
  <c r="L23" i="34"/>
  <c r="L20" i="31"/>
  <c r="M20" i="31" s="1"/>
  <c r="S20" i="31" s="1"/>
  <c r="D19" i="33" s="1"/>
  <c r="I21" i="32"/>
  <c r="J21" i="32"/>
  <c r="T9" i="32"/>
  <c r="I6" i="32"/>
  <c r="T18" i="32"/>
  <c r="J6" i="32"/>
  <c r="I10" i="32"/>
  <c r="J11" i="32"/>
  <c r="L11" i="32" s="1"/>
  <c r="M11" i="32" s="1"/>
  <c r="S11" i="32" s="1"/>
  <c r="J10" i="32"/>
  <c r="T11" i="32"/>
  <c r="J18" i="32"/>
  <c r="L18" i="32" s="1"/>
  <c r="M18" i="32" s="1"/>
  <c r="S18" i="32" s="1"/>
  <c r="I5" i="32"/>
  <c r="I7" i="32"/>
  <c r="J5" i="32"/>
  <c r="J7" i="32"/>
  <c r="J9" i="32"/>
  <c r="L9" i="32" s="1"/>
  <c r="M9" i="32" s="1"/>
  <c r="S9" i="32" s="1"/>
  <c r="J20" i="32"/>
  <c r="H20" i="32"/>
  <c r="I20" i="32" s="1"/>
  <c r="T8" i="32"/>
  <c r="J8" i="32"/>
  <c r="I8" i="32"/>
  <c r="T22" i="32"/>
  <c r="J22" i="32"/>
  <c r="I22" i="32"/>
  <c r="I17" i="32"/>
  <c r="H12" i="32"/>
  <c r="T12" i="32" s="1"/>
  <c r="H13" i="32"/>
  <c r="T13" i="32" s="1"/>
  <c r="I14" i="32"/>
  <c r="I19" i="32"/>
  <c r="J17" i="32"/>
  <c r="J14" i="32"/>
  <c r="J19" i="32"/>
  <c r="T6" i="31"/>
  <c r="I6" i="31"/>
  <c r="T11" i="31"/>
  <c r="J11" i="31"/>
  <c r="I11" i="31"/>
  <c r="L11" i="31" s="1"/>
  <c r="M11" i="31" s="1"/>
  <c r="S11" i="31" s="1"/>
  <c r="D10" i="33" s="1"/>
  <c r="I13" i="31"/>
  <c r="L13" i="31" s="1"/>
  <c r="M13" i="31" s="1"/>
  <c r="S13" i="31" s="1"/>
  <c r="D12" i="33" s="1"/>
  <c r="T14" i="31"/>
  <c r="I14" i="31"/>
  <c r="I17" i="31"/>
  <c r="L17" i="31" s="1"/>
  <c r="M17" i="31" s="1"/>
  <c r="S17" i="31" s="1"/>
  <c r="I18" i="31"/>
  <c r="L18" i="31" s="1"/>
  <c r="M18" i="31" s="1"/>
  <c r="S18" i="31" s="1"/>
  <c r="D6" i="33" s="1"/>
  <c r="H9" i="31"/>
  <c r="T9" i="31" s="1"/>
  <c r="I10" i="31"/>
  <c r="H21" i="31"/>
  <c r="T21" i="31" s="1"/>
  <c r="I22" i="31"/>
  <c r="L22" i="31" s="1"/>
  <c r="M22" i="31" s="1"/>
  <c r="S22" i="31" s="1"/>
  <c r="D21" i="33" s="1"/>
  <c r="J10" i="31"/>
  <c r="J23" i="31" s="1"/>
  <c r="J22" i="31"/>
  <c r="K23" i="30"/>
  <c r="J16" i="30"/>
  <c r="L16" i="30" s="1"/>
  <c r="S16" i="35" l="1"/>
  <c r="M26" i="35"/>
  <c r="I5" i="31"/>
  <c r="L5" i="31" s="1"/>
  <c r="D16" i="33"/>
  <c r="L14" i="31"/>
  <c r="M14" i="31" s="1"/>
  <c r="S14" i="31" s="1"/>
  <c r="D13" i="33" s="1"/>
  <c r="I16" i="32"/>
  <c r="L6" i="31"/>
  <c r="M6" i="31" s="1"/>
  <c r="S6" i="31" s="1"/>
  <c r="D5" i="33" s="1"/>
  <c r="L16" i="32"/>
  <c r="M16" i="32" s="1"/>
  <c r="S16" i="32" s="1"/>
  <c r="S5" i="35"/>
  <c r="S5" i="34"/>
  <c r="M23" i="34"/>
  <c r="L6" i="32"/>
  <c r="M6" i="32" s="1"/>
  <c r="S6" i="32" s="1"/>
  <c r="L21" i="32"/>
  <c r="M21" i="32" s="1"/>
  <c r="S21" i="32" s="1"/>
  <c r="L10" i="32"/>
  <c r="M10" i="32" s="1"/>
  <c r="S10" i="32" s="1"/>
  <c r="L20" i="32"/>
  <c r="M20" i="32" s="1"/>
  <c r="S20" i="32" s="1"/>
  <c r="L19" i="32"/>
  <c r="M19" i="32" s="1"/>
  <c r="S19" i="32" s="1"/>
  <c r="L8" i="32"/>
  <c r="M8" i="32" s="1"/>
  <c r="S8" i="32" s="1"/>
  <c r="L7" i="32"/>
  <c r="M7" i="32" s="1"/>
  <c r="S7" i="32" s="1"/>
  <c r="L5" i="32"/>
  <c r="M5" i="32" s="1"/>
  <c r="S5" i="32" s="1"/>
  <c r="T20" i="32"/>
  <c r="I12" i="32"/>
  <c r="L12" i="32" s="1"/>
  <c r="M12" i="32" s="1"/>
  <c r="S12" i="32" s="1"/>
  <c r="I13" i="32"/>
  <c r="L13" i="32" s="1"/>
  <c r="M13" i="32" s="1"/>
  <c r="S13" i="32" s="1"/>
  <c r="L17" i="32"/>
  <c r="L14" i="32"/>
  <c r="M14" i="32" s="1"/>
  <c r="S14" i="32" s="1"/>
  <c r="L22" i="32"/>
  <c r="M22" i="32" s="1"/>
  <c r="S22" i="32" s="1"/>
  <c r="U22" i="32" s="1"/>
  <c r="M5" i="31"/>
  <c r="L10" i="31"/>
  <c r="M10" i="31" s="1"/>
  <c r="S10" i="31" s="1"/>
  <c r="D7" i="33" s="1"/>
  <c r="I21" i="31"/>
  <c r="L21" i="31" s="1"/>
  <c r="M21" i="31" s="1"/>
  <c r="S21" i="31" s="1"/>
  <c r="D20" i="33" s="1"/>
  <c r="I9" i="31"/>
  <c r="L9" i="31" s="1"/>
  <c r="M9" i="31" s="1"/>
  <c r="S9" i="31" s="1"/>
  <c r="D8" i="33" s="1"/>
  <c r="R23" i="30"/>
  <c r="Q23" i="30"/>
  <c r="P23" i="30"/>
  <c r="O23" i="30"/>
  <c r="F22" i="30"/>
  <c r="T22" i="30" s="1"/>
  <c r="F21" i="30"/>
  <c r="F20" i="30"/>
  <c r="I20" i="30" s="1"/>
  <c r="F19" i="30"/>
  <c r="T19" i="30" s="1"/>
  <c r="F18" i="30"/>
  <c r="J18" i="30" s="1"/>
  <c r="F17" i="30"/>
  <c r="J17" i="30" s="1"/>
  <c r="F16" i="30"/>
  <c r="T16" i="30" s="1"/>
  <c r="F15" i="30"/>
  <c r="I15" i="30" s="1"/>
  <c r="F14" i="30"/>
  <c r="H14" i="30" s="1"/>
  <c r="I14" i="30" s="1"/>
  <c r="F13" i="30"/>
  <c r="F12" i="30"/>
  <c r="I12" i="30" s="1"/>
  <c r="F11" i="30"/>
  <c r="T11" i="30" s="1"/>
  <c r="F10" i="30"/>
  <c r="T10" i="30" s="1"/>
  <c r="F9" i="30"/>
  <c r="J9" i="30" s="1"/>
  <c r="F8" i="30"/>
  <c r="J8" i="30" s="1"/>
  <c r="F7" i="30"/>
  <c r="T7" i="30" s="1"/>
  <c r="F6" i="30"/>
  <c r="F5" i="30"/>
  <c r="S26" i="35" l="1"/>
  <c r="D29" i="35" s="1"/>
  <c r="S23" i="34"/>
  <c r="M17" i="32"/>
  <c r="M23" i="31"/>
  <c r="S5" i="31"/>
  <c r="L23" i="31"/>
  <c r="I22" i="30"/>
  <c r="T15" i="30"/>
  <c r="J20" i="30"/>
  <c r="L20" i="30" s="1"/>
  <c r="M20" i="30" s="1"/>
  <c r="S20" i="30" s="1"/>
  <c r="J22" i="30"/>
  <c r="T8" i="30"/>
  <c r="J15" i="30"/>
  <c r="L15" i="30" s="1"/>
  <c r="M15" i="30" s="1"/>
  <c r="S15" i="30" s="1"/>
  <c r="H21" i="30"/>
  <c r="I21" i="30" s="1"/>
  <c r="H9" i="30"/>
  <c r="I9" i="30" s="1"/>
  <c r="T20" i="30"/>
  <c r="J21" i="30"/>
  <c r="I10" i="30"/>
  <c r="I8" i="30"/>
  <c r="L8" i="30" s="1"/>
  <c r="M8" i="30" s="1"/>
  <c r="S8" i="30" s="1"/>
  <c r="J10" i="30"/>
  <c r="H13" i="30"/>
  <c r="I13" i="30" s="1"/>
  <c r="T14" i="30"/>
  <c r="M16" i="30"/>
  <c r="S16" i="30" s="1"/>
  <c r="H5" i="30"/>
  <c r="T5" i="30" s="1"/>
  <c r="I7" i="30"/>
  <c r="J7" i="30"/>
  <c r="I11" i="30"/>
  <c r="J12" i="30"/>
  <c r="L12" i="30" s="1"/>
  <c r="T12" i="30"/>
  <c r="J13" i="30"/>
  <c r="J14" i="30"/>
  <c r="H17" i="30"/>
  <c r="T17" i="30" s="1"/>
  <c r="H18" i="30"/>
  <c r="T18" i="30" s="1"/>
  <c r="I19" i="30"/>
  <c r="L19" i="30" s="1"/>
  <c r="H6" i="30"/>
  <c r="T6" i="30" s="1"/>
  <c r="J5" i="30"/>
  <c r="J6" i="30"/>
  <c r="J11" i="30"/>
  <c r="J19" i="30"/>
  <c r="D28" i="35" l="1"/>
  <c r="C17" i="33"/>
  <c r="F17" i="33"/>
  <c r="C14" i="33"/>
  <c r="F14" i="33"/>
  <c r="U14" i="32"/>
  <c r="L21" i="30"/>
  <c r="M21" i="30" s="1"/>
  <c r="S21" i="30" s="1"/>
  <c r="U19" i="32"/>
  <c r="V20" i="30"/>
  <c r="C19" i="33"/>
  <c r="F19" i="33"/>
  <c r="C15" i="33"/>
  <c r="F15" i="33"/>
  <c r="U15" i="32"/>
  <c r="T9" i="30"/>
  <c r="S23" i="31"/>
  <c r="D26" i="31" s="1"/>
  <c r="D4" i="33"/>
  <c r="D23" i="33" s="1"/>
  <c r="D26" i="34"/>
  <c r="D25" i="34"/>
  <c r="S17" i="32"/>
  <c r="U17" i="32" s="1"/>
  <c r="D25" i="31"/>
  <c r="L7" i="30"/>
  <c r="L11" i="30"/>
  <c r="M11" i="30" s="1"/>
  <c r="S11" i="30" s="1"/>
  <c r="L13" i="30"/>
  <c r="L10" i="30"/>
  <c r="M10" i="30" s="1"/>
  <c r="S10" i="30" s="1"/>
  <c r="L9" i="30"/>
  <c r="M9" i="30" s="1"/>
  <c r="S9" i="30" s="1"/>
  <c r="T21" i="30"/>
  <c r="L22" i="30"/>
  <c r="M22" i="30" s="1"/>
  <c r="S22" i="30" s="1"/>
  <c r="M12" i="30"/>
  <c r="S12" i="30" s="1"/>
  <c r="L14" i="30"/>
  <c r="M14" i="30" s="1"/>
  <c r="S14" i="30" s="1"/>
  <c r="M19" i="30"/>
  <c r="S19" i="30" s="1"/>
  <c r="M13" i="30"/>
  <c r="S13" i="30" s="1"/>
  <c r="I17" i="30"/>
  <c r="I6" i="30"/>
  <c r="L6" i="30" s="1"/>
  <c r="T13" i="30"/>
  <c r="M7" i="30"/>
  <c r="S7" i="30" s="1"/>
  <c r="J23" i="30"/>
  <c r="M6" i="30"/>
  <c r="I5" i="30"/>
  <c r="L5" i="30" s="1"/>
  <c r="I18" i="30"/>
  <c r="J14" i="29"/>
  <c r="Q24" i="29"/>
  <c r="P24" i="29"/>
  <c r="O24" i="29"/>
  <c r="N24" i="29"/>
  <c r="M24" i="29"/>
  <c r="F23" i="29"/>
  <c r="J23" i="29" s="1"/>
  <c r="F22" i="29"/>
  <c r="J22" i="29" s="1"/>
  <c r="F21" i="29"/>
  <c r="S21" i="29" s="1"/>
  <c r="F20" i="29"/>
  <c r="S20" i="29" s="1"/>
  <c r="F19" i="29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J12" i="29" s="1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F5" i="29"/>
  <c r="H5" i="29" s="1"/>
  <c r="C7" i="33" l="1"/>
  <c r="F7" i="33"/>
  <c r="U8" i="32"/>
  <c r="C10" i="33"/>
  <c r="F10" i="33"/>
  <c r="U10" i="32"/>
  <c r="C9" i="33"/>
  <c r="F9" i="33"/>
  <c r="U9" i="32"/>
  <c r="S6" i="30"/>
  <c r="C5" i="33"/>
  <c r="C13" i="33"/>
  <c r="F13" i="33"/>
  <c r="U13" i="32"/>
  <c r="F8" i="33"/>
  <c r="C8" i="33"/>
  <c r="U20" i="32"/>
  <c r="C20" i="33"/>
  <c r="F20" i="33"/>
  <c r="C12" i="33"/>
  <c r="F12" i="33"/>
  <c r="U12" i="32"/>
  <c r="C11" i="33"/>
  <c r="F11" i="33"/>
  <c r="U11" i="32"/>
  <c r="C18" i="33"/>
  <c r="U18" i="32"/>
  <c r="F18" i="33"/>
  <c r="C21" i="33"/>
  <c r="F21" i="33"/>
  <c r="U21" i="32"/>
  <c r="J16" i="29"/>
  <c r="J5" i="29"/>
  <c r="S19" i="29"/>
  <c r="I19" i="29"/>
  <c r="J19" i="29"/>
  <c r="J21" i="29"/>
  <c r="J11" i="29"/>
  <c r="L17" i="30"/>
  <c r="M18" i="30"/>
  <c r="S18" i="30" s="1"/>
  <c r="L18" i="30"/>
  <c r="M5" i="30"/>
  <c r="I13" i="29"/>
  <c r="I23" i="29"/>
  <c r="K23" i="29" s="1"/>
  <c r="L23" i="29" s="1"/>
  <c r="R23" i="29" s="1"/>
  <c r="J7" i="29"/>
  <c r="I6" i="29"/>
  <c r="I8" i="29"/>
  <c r="K8" i="29" s="1"/>
  <c r="L8" i="29" s="1"/>
  <c r="R8" i="29" s="1"/>
  <c r="S13" i="29"/>
  <c r="S23" i="29"/>
  <c r="J20" i="29"/>
  <c r="J6" i="29"/>
  <c r="S6" i="29"/>
  <c r="S8" i="29"/>
  <c r="J18" i="29"/>
  <c r="J13" i="29"/>
  <c r="S15" i="29"/>
  <c r="I15" i="29"/>
  <c r="K15" i="29" s="1"/>
  <c r="L15" i="29" s="1"/>
  <c r="R15" i="29" s="1"/>
  <c r="S5" i="29"/>
  <c r="I5" i="29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7" i="29" s="1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I16" i="29"/>
  <c r="K16" i="29" s="1"/>
  <c r="L16" i="29" s="1"/>
  <c r="R16" i="29" s="1"/>
  <c r="K19" i="29"/>
  <c r="L19" i="29" s="1"/>
  <c r="R19" i="29" s="1"/>
  <c r="I21" i="29"/>
  <c r="C6" i="33" l="1"/>
  <c r="F6" i="33"/>
  <c r="U7" i="32"/>
  <c r="K5" i="29"/>
  <c r="K13" i="29"/>
  <c r="L13" i="29" s="1"/>
  <c r="R13" i="29" s="1"/>
  <c r="K21" i="29"/>
  <c r="L21" i="29" s="1"/>
  <c r="R21" i="29" s="1"/>
  <c r="L23" i="30"/>
  <c r="F5" i="33"/>
  <c r="U6" i="32"/>
  <c r="M17" i="30"/>
  <c r="M23" i="30" s="1"/>
  <c r="J24" i="29"/>
  <c r="K6" i="29"/>
  <c r="L6" i="29" s="1"/>
  <c r="R6" i="29" s="1"/>
  <c r="I14" i="29"/>
  <c r="K14" i="29" s="1"/>
  <c r="L14" i="29" s="1"/>
  <c r="R14" i="29" s="1"/>
  <c r="K11" i="29"/>
  <c r="L11" i="29" s="1"/>
  <c r="R11" i="29" s="1"/>
  <c r="S5" i="30"/>
  <c r="S17" i="29"/>
  <c r="K17" i="29"/>
  <c r="L17" i="29" s="1"/>
  <c r="R17" i="29" s="1"/>
  <c r="N17" i="30" s="1"/>
  <c r="K20" i="29"/>
  <c r="L20" i="29" s="1"/>
  <c r="R20" i="29" s="1"/>
  <c r="L5" i="29"/>
  <c r="S9" i="29"/>
  <c r="I22" i="29"/>
  <c r="K22" i="29" s="1"/>
  <c r="L22" i="29" s="1"/>
  <c r="R22" i="29" s="1"/>
  <c r="C4" i="33" l="1"/>
  <c r="U5" i="32"/>
  <c r="F4" i="33"/>
  <c r="S17" i="30"/>
  <c r="N23" i="30"/>
  <c r="L24" i="29"/>
  <c r="R5" i="29"/>
  <c r="R24" i="29" s="1"/>
  <c r="K24" i="29"/>
  <c r="U23" i="32" l="1"/>
  <c r="U16" i="32"/>
  <c r="F16" i="33"/>
  <c r="F23" i="33" s="1"/>
  <c r="F29" i="33" s="1"/>
  <c r="C16" i="33"/>
  <c r="C23" i="33" s="1"/>
  <c r="S23" i="30"/>
  <c r="D27" i="29"/>
  <c r="D26" i="29"/>
  <c r="L23" i="32"/>
  <c r="M23" i="32"/>
  <c r="J23" i="32"/>
  <c r="S23" i="32"/>
  <c r="D26" i="32" s="1"/>
  <c r="D26" i="30" l="1"/>
  <c r="D25" i="30"/>
  <c r="D25" i="32"/>
</calcChain>
</file>

<file path=xl/sharedStrings.xml><?xml version="1.0" encoding="utf-8"?>
<sst xmlns="http://schemas.openxmlformats.org/spreadsheetml/2006/main" count="410" uniqueCount="74">
  <si>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</si>
  <si>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</si>
  <si>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</si>
  <si>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</si>
  <si>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</si>
  <si>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</si>
  <si>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</si>
  <si>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</si>
  <si>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</si>
  <si>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</si>
  <si>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</si>
  <si>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</si>
  <si>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</si>
  <si>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</si>
  <si>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</si>
  <si>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</si>
  <si>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</si>
  <si>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</si>
  <si>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</si>
  <si>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</si>
  <si>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</si>
  <si>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</si>
  <si>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</si>
  <si>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</si>
  <si>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</si>
  <si>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</si>
  <si>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</si>
  <si>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</si>
  <si>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</si>
  <si>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</si>
  <si>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</si>
  <si>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</si>
  <si>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</si>
  <si>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</si>
  <si>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</si>
  <si>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</si>
  <si>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</si>
  <si>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</si>
  <si>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</si>
  <si>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</si>
  <si>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</si>
  <si>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</si>
  <si>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</si>
  <si>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</si>
  <si>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t xml:space="preserve"> Thi đua T1/2020</t>
  </si>
  <si>
    <t>Hiệu quả Quý 4/2019</t>
  </si>
  <si>
    <t>11</t>
  </si>
  <si>
    <t>12=9+10+11</t>
  </si>
  <si>
    <t>13=12*1%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</si>
  <si>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02/2020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</si>
  <si>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3/2020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</si>
  <si>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4/2020 </t>
    </r>
  </si>
  <si>
    <t>Nguyễn Hữu Thiện</t>
  </si>
  <si>
    <t xml:space="preserve"> Thi đua T2/2020</t>
  </si>
  <si>
    <t xml:space="preserve"> Thi đua T3/2020</t>
  </si>
  <si>
    <t>T 2, 3, 4</t>
  </si>
  <si>
    <t>Đảng phí tháng 4</t>
  </si>
  <si>
    <t>Đảng phí tháng 2</t>
  </si>
  <si>
    <t>Đảng phí tháng 3</t>
  </si>
  <si>
    <t>Tổng cộng
T 2,3,4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</si>
  <si>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Đảng phí tháng 2, 3, 4/2020 </t>
    </r>
  </si>
  <si>
    <t xml:space="preserve"> Thi đua T4/2020</t>
  </si>
  <si>
    <t>Hiệu quả Quý 1/2020</t>
  </si>
  <si>
    <t>Đỗ Tuấn Việt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</si>
  <si>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5/2020 </t>
    </r>
  </si>
  <si>
    <t>Phan Đức Long</t>
  </si>
  <si>
    <t>Nguyễn Trung Dũng</t>
  </si>
  <si>
    <t xml:space="preserve"> Thi đua T5/2020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</si>
  <si>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6/2020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</si>
  <si>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7/2020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</si>
  <si>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8/2020 </t>
    </r>
  </si>
  <si>
    <t>Hiệu quả Quý 2/2020</t>
  </si>
  <si>
    <t xml:space="preserve"> Thi đua T6/2020</t>
  </si>
  <si>
    <t xml:space="preserve"> Thi đua T7/2020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</si>
</sst>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sz val="11.5"/>
      <color theme="1"/>
      <name val="Calibri"/>
      <family val="2"/>
      <scheme val="minor"/>
    </font>
    <font>
      <b/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.5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7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9" fillId="0" borderId="0" xfId="0" applyFont="1" applyAlignment="1">
      <alignment vertical="top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2" fontId="21" fillId="3" borderId="1" xfId="1" applyNumberFormat="1" applyFont="1" applyFill="1" applyBorder="1" applyAlignment="1">
      <alignment horizontal="right" vertical="center"/>
    </xf>
    <xf numFmtId="43" fontId="21" fillId="3" borderId="1" xfId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right" vertical="center"/>
    </xf>
    <xf numFmtId="165" fontId="21" fillId="3" borderId="1" xfId="1" applyNumberFormat="1" applyFont="1" applyFill="1" applyBorder="1" applyAlignment="1">
      <alignment horizontal="right" vertical="center"/>
    </xf>
    <xf numFmtId="166" fontId="21" fillId="3" borderId="1" xfId="1" applyNumberFormat="1" applyFont="1" applyFill="1" applyBorder="1" applyAlignment="1">
      <alignment horizontal="right" vertical="center"/>
    </xf>
    <xf numFmtId="164" fontId="21" fillId="3" borderId="1" xfId="1" applyNumberFormat="1" applyFont="1" applyFill="1" applyBorder="1" applyAlignment="1">
      <alignment horizontal="right" vertical="center"/>
    </xf>
    <xf numFmtId="14" fontId="21" fillId="3" borderId="0" xfId="0" applyNumberFormat="1" applyFont="1" applyFill="1"/>
    <xf numFmtId="0" fontId="21" fillId="3" borderId="0" xfId="0" applyFont="1" applyFill="1"/>
    <xf numFmtId="164" fontId="21" fillId="3" borderId="1" xfId="0" applyNumberFormat="1" applyFont="1" applyFill="1" applyBorder="1" applyAlignment="1">
      <alignment vertical="center"/>
    </xf>
    <xf numFmtId="2" fontId="21" fillId="3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right" vertical="center"/>
    </xf>
    <xf numFmtId="0" fontId="21" fillId="3" borderId="1" xfId="1" applyNumberFormat="1" applyFont="1" applyFill="1" applyBorder="1" applyAlignment="1">
      <alignment horizontal="right" vertical="center"/>
    </xf>
    <xf numFmtId="9" fontId="21" fillId="0" borderId="1" xfId="1" applyNumberFormat="1" applyFont="1" applyFill="1" applyBorder="1" applyAlignment="1">
      <alignment horizontal="right" vertical="center"/>
    </xf>
    <xf numFmtId="2" fontId="21" fillId="0" borderId="1" xfId="1" applyNumberFormat="1" applyFont="1" applyFill="1" applyBorder="1" applyAlignment="1">
      <alignment horizontal="right" vertical="center"/>
    </xf>
    <xf numFmtId="164" fontId="22" fillId="0" borderId="1" xfId="0" applyNumberFormat="1" applyFont="1" applyBorder="1" applyAlignment="1">
      <alignment vertical="center"/>
    </xf>
    <xf numFmtId="164" fontId="22" fillId="0" borderId="0" xfId="1" applyNumberFormat="1" applyFont="1" applyFill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Border="1"/>
    <xf numFmtId="43" fontId="21" fillId="0" borderId="0" xfId="0" applyNumberFormat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/>
    <xf numFmtId="0" fontId="23" fillId="0" borderId="0" xfId="0" applyFont="1" applyAlignment="1">
      <alignment vertical="center"/>
    </xf>
    <xf numFmtId="164" fontId="21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3" borderId="1" xfId="1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164" fontId="30" fillId="3" borderId="1" xfId="0" applyNumberFormat="1" applyFont="1" applyFill="1" applyBorder="1" applyAlignment="1">
      <alignment vertical="center"/>
    </xf>
    <xf numFmtId="164" fontId="29" fillId="0" borderId="1" xfId="0" applyNumberFormat="1" applyFont="1" applyBorder="1" applyAlignment="1">
      <alignment vertical="center"/>
    </xf>
    <xf numFmtId="164" fontId="29" fillId="3" borderId="1" xfId="0" applyNumberFormat="1" applyFont="1" applyFill="1" applyBorder="1" applyAlignment="1">
      <alignment vertical="center"/>
    </xf>
    <xf numFmtId="164" fontId="29" fillId="3" borderId="1" xfId="1" applyNumberFormat="1" applyFont="1" applyFill="1" applyBorder="1" applyAlignment="1">
      <alignment vertical="center"/>
    </xf>
    <xf numFmtId="14" fontId="21" fillId="3" borderId="1" xfId="0" applyNumberFormat="1" applyFont="1" applyFill="1" applyBorder="1"/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quotePrefix="1" applyFont="1" applyFill="1" applyBorder="1" applyAlignment="1">
      <alignment horizontal="center" vertical="center"/>
    </xf>
    <xf numFmtId="164" fontId="21" fillId="0" borderId="1" xfId="1" applyNumberFormat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center" vertical="center"/>
    </xf>
    <xf numFmtId="43" fontId="21" fillId="3" borderId="1" xfId="1" applyFont="1" applyFill="1" applyBorder="1" applyAlignment="1">
      <alignment horizontal="center" vertical="center"/>
    </xf>
    <xf numFmtId="0" fontId="21" fillId="0" borderId="0" xfId="0" quotePrefix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22" fillId="0" borderId="2" xfId="1" applyNumberFormat="1" applyFont="1" applyFill="1" applyBorder="1" applyAlignment="1">
      <alignment horizontal="center" vertical="center"/>
    </xf>
    <xf numFmtId="164" fontId="22" fillId="0" borderId="4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31" fillId="0" borderId="2" xfId="1" applyNumberFormat="1" applyFont="1" applyFill="1" applyBorder="1" applyAlignment="1">
      <alignment horizontal="center" vertical="center"/>
    </xf>
    <xf numFmtId="164" fontId="31" fillId="0" borderId="4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118953</xdr:colOff>
      <xdr:row>0</xdr:row>
      <xdr:rowOff>409575</xdr:rowOff>
    </xdr:from>
    <xdr:to>
      <xdr:col>10</xdr:col>
      <xdr:colOff>895350</xdr:colOff>
      <xdr:row>0</xdr:row>
      <xdr:rowOff>411256</xdr:rowOff>
    </xdr:to>
    <xdr:cxnSp macro="">
      <xdr:nvCxnSpPr>
        <xdr:cNvPr id="2" name="Straight Connector 1"/>
        <xdr:cNvCxnSpPr/>
      </xdr:nvCxnSpPr>
      <xdr:spPr>
        <a:xfrm flipV="1">
          <a:off x="5157678" y="409575"/>
          <a:ext cx="1709847" cy="16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461853</xdr:colOff>
      <xdr:row>0</xdr:row>
      <xdr:rowOff>409575</xdr:rowOff>
    </xdr:from>
    <xdr:to>
      <xdr:col>11</xdr:col>
      <xdr:colOff>390525</xdr:colOff>
      <xdr:row>0</xdr:row>
      <xdr:rowOff>411257</xdr:rowOff>
    </xdr:to>
    <xdr:cxnSp macro="">
      <xdr:nvCxnSpPr>
        <xdr:cNvPr id="2" name="Straight Connector 1"/>
        <xdr:cNvCxnSpPr/>
      </xdr:nvCxnSpPr>
      <xdr:spPr>
        <a:xfrm flipV="1">
          <a:off x="4890978" y="409575"/>
          <a:ext cx="1728897" cy="168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98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98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workbookViewId="0">
      <selection activeCell="E5" sqref="E5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45" t="s">
        <v>32</v>
      </c>
      <c r="B1" s="146"/>
      <c r="C1" s="146"/>
      <c r="D1" s="146"/>
      <c r="E1" s="146"/>
      <c r="F1" s="146"/>
      <c r="G1" s="145" t="s">
        <v>17</v>
      </c>
      <c r="H1" s="146"/>
      <c r="I1" s="146"/>
      <c r="J1" s="146"/>
      <c r="K1" s="146"/>
      <c r="L1" s="146"/>
      <c r="R1" s="44">
        <v>1490000</v>
      </c>
      <c r="S1" s="43"/>
      <c r="T1" s="43"/>
    </row>
    <row r="2" spans="1:20" ht="45.75" customHeight="1" x14ac:dyDescent="0.25">
      <c r="A2" s="147" t="s">
        <v>42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148" t="s">
        <v>20</v>
      </c>
      <c r="F3" s="149"/>
      <c r="G3" s="148" t="s">
        <v>21</v>
      </c>
      <c r="H3" s="150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4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2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4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3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142" t="s">
        <v>18</v>
      </c>
      <c r="B24" s="143"/>
      <c r="C24" s="143"/>
      <c r="D24" s="143"/>
      <c r="E24" s="143"/>
      <c r="F24" s="143"/>
      <c r="G24" s="143"/>
      <c r="H24" s="143"/>
      <c r="I24" s="144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153" t="s">
        <v>30</v>
      </c>
      <c r="B26" s="153"/>
      <c r="C26" s="153"/>
      <c r="D26" s="154">
        <f>R24*30%</f>
        <v>705155.60603999987</v>
      </c>
      <c r="E26" s="154"/>
      <c r="F26" s="154"/>
      <c r="G26" s="22"/>
      <c r="L26" s="4"/>
      <c r="M26" s="16"/>
      <c r="N26" s="16"/>
      <c r="O26" s="16"/>
      <c r="P26" s="16"/>
    </row>
    <row r="27" spans="1:20" s="15" customFormat="1" ht="15.75" x14ac:dyDescent="0.25">
      <c r="A27" s="153" t="s">
        <v>31</v>
      </c>
      <c r="B27" s="153"/>
      <c r="C27" s="153"/>
      <c r="D27" s="154">
        <f>R24*70%</f>
        <v>1645363.0807599998</v>
      </c>
      <c r="E27" s="154"/>
      <c r="F27" s="154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152" t="s">
        <v>28</v>
      </c>
      <c r="B28" s="152"/>
      <c r="C28" s="152"/>
      <c r="D28" s="152"/>
      <c r="E28" s="152"/>
      <c r="F28" s="152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5"/>
      <c r="B29" s="55"/>
      <c r="C29" s="55"/>
      <c r="G29" s="20"/>
      <c r="H29" s="20"/>
      <c r="I29" s="20"/>
      <c r="J29" s="20"/>
      <c r="K29" s="20"/>
      <c r="L29" s="152" t="s">
        <v>27</v>
      </c>
      <c r="M29" s="152"/>
      <c r="N29" s="152"/>
      <c r="O29" s="152"/>
      <c r="P29" s="152"/>
      <c r="Q29" s="152"/>
    </row>
    <row r="30" spans="1:20" s="15" customFormat="1" ht="15.75" x14ac:dyDescent="0.25">
      <c r="A30" s="55"/>
      <c r="B30" s="55"/>
      <c r="C30" s="55"/>
      <c r="G30" s="55"/>
      <c r="H30" s="55"/>
      <c r="I30" s="55"/>
      <c r="J30" s="55"/>
      <c r="K30" s="55"/>
      <c r="L30" s="55"/>
    </row>
    <row r="31" spans="1:20" s="15" customFormat="1" ht="15.75" x14ac:dyDescent="0.25">
      <c r="A31" s="55"/>
      <c r="B31" s="55"/>
      <c r="C31" s="55"/>
      <c r="G31" s="55"/>
      <c r="H31" s="55"/>
      <c r="I31" s="55"/>
      <c r="J31" s="55"/>
      <c r="K31" s="55"/>
      <c r="L31" s="55"/>
    </row>
    <row r="32" spans="1:20" s="15" customFormat="1" ht="15.75" x14ac:dyDescent="0.25">
      <c r="A32" s="55"/>
      <c r="B32" s="55"/>
      <c r="C32" s="55"/>
      <c r="G32" s="55"/>
      <c r="H32" s="55"/>
      <c r="I32" s="55"/>
      <c r="J32" s="55"/>
      <c r="K32" s="55"/>
      <c r="L32" s="55"/>
    </row>
    <row r="33" spans="1:18" s="15" customFormat="1" ht="15.75" x14ac:dyDescent="0.25">
      <c r="A33" s="55"/>
      <c r="B33" s="55"/>
      <c r="C33" s="55"/>
      <c r="D33" s="151"/>
      <c r="E33" s="151"/>
      <c r="G33" s="55"/>
      <c r="H33" s="55"/>
      <c r="I33" s="55"/>
      <c r="J33" s="55"/>
      <c r="K33" s="55"/>
      <c r="L33" s="55"/>
    </row>
    <row r="34" spans="1:18" s="15" customFormat="1" ht="15.75" x14ac:dyDescent="0.25">
      <c r="A34" s="56"/>
      <c r="B34" s="55"/>
      <c r="C34" s="56"/>
      <c r="G34" s="56"/>
      <c r="H34" s="56"/>
      <c r="I34" s="56"/>
      <c r="J34" s="56"/>
      <c r="K34" s="56"/>
      <c r="L34" s="56"/>
    </row>
    <row r="35" spans="1:18" s="15" customFormat="1" ht="15.75" x14ac:dyDescent="0.25">
      <c r="A35" s="152" t="s">
        <v>3</v>
      </c>
      <c r="B35" s="152"/>
      <c r="C35" s="152"/>
      <c r="D35" s="152"/>
      <c r="E35" s="152"/>
      <c r="F35" s="152"/>
      <c r="G35" s="20"/>
      <c r="H35" s="20"/>
      <c r="I35" s="20"/>
      <c r="J35" s="20"/>
      <c r="K35" s="152" t="s">
        <v>7</v>
      </c>
      <c r="L35" s="152"/>
      <c r="M35" s="152"/>
      <c r="N35" s="152"/>
      <c r="O35" s="152"/>
      <c r="P35" s="152"/>
      <c r="Q35" s="152"/>
      <c r="R35" s="152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  <mergeCell ref="A24:I24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J5" sqref="J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1.85546875" style="94" customWidth="1"/>
    <col min="10" max="10" width="13.7109375" style="94" customWidth="1"/>
    <col min="11" max="11" width="14.140625" style="94" customWidth="1"/>
    <col min="12" max="12" width="13.5703125" style="94" customWidth="1"/>
    <col min="13" max="13" width="11.42578125" style="94" customWidth="1"/>
    <col min="14" max="14" width="8.85546875" style="94" customWidth="1"/>
    <col min="15" max="15" width="9.140625" style="94" hidden="1" customWidth="1"/>
    <col min="16" max="16" width="12.42578125" style="94" hidden="1" customWidth="1"/>
    <col min="17" max="18" width="9.140625" style="94" hidden="1" customWidth="1"/>
    <col min="19" max="19" width="11.710937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7.5" customHeight="1" x14ac:dyDescent="0.25">
      <c r="A2" s="160" t="s">
        <v>49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1" s="12" customFormat="1" ht="35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60" t="s">
        <v>44</v>
      </c>
      <c r="K3" s="60" t="s">
        <v>45</v>
      </c>
      <c r="L3" s="60" t="s">
        <v>38</v>
      </c>
      <c r="M3" s="61" t="s">
        <v>22</v>
      </c>
      <c r="N3" s="108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27">
        <v>14</v>
      </c>
      <c r="O4" s="103"/>
      <c r="P4" s="103"/>
      <c r="Q4" s="103"/>
      <c r="R4" s="103"/>
      <c r="S4" s="104">
        <v>15</v>
      </c>
      <c r="U4" s="40"/>
    </row>
    <row r="5" spans="1:21" s="21" customFormat="1" ht="28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>
        <v>34211592.000000007</v>
      </c>
      <c r="L5" s="73">
        <f>SUM(I5:K5)</f>
        <v>56354094.600000009</v>
      </c>
      <c r="M5" s="73">
        <f>L5*1%</f>
        <v>563540.94600000011</v>
      </c>
      <c r="N5" s="124"/>
      <c r="O5" s="75"/>
      <c r="P5" s="75"/>
      <c r="Q5" s="75"/>
      <c r="R5" s="75"/>
      <c r="S5" s="76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8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>
        <v>27356400.000000004</v>
      </c>
      <c r="L6" s="73">
        <f t="shared" ref="L6:L22" si="5">SUM(I6:K6)</f>
        <v>43922220.000000007</v>
      </c>
      <c r="M6" s="73">
        <f t="shared" ref="M6:M22" si="6">L6*1%</f>
        <v>439222.20000000007</v>
      </c>
      <c r="N6" s="124"/>
      <c r="O6" s="75"/>
      <c r="P6" s="75"/>
      <c r="Q6" s="75"/>
      <c r="R6" s="75"/>
      <c r="S6" s="76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8.5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>
        <v>28590120</v>
      </c>
      <c r="L7" s="73">
        <f t="shared" si="5"/>
        <v>44473520</v>
      </c>
      <c r="M7" s="73">
        <f t="shared" si="6"/>
        <v>444735.2</v>
      </c>
      <c r="N7" s="124"/>
      <c r="O7" s="75"/>
      <c r="P7" s="75"/>
      <c r="Q7" s="75"/>
      <c r="R7" s="75"/>
      <c r="S7" s="76">
        <f t="shared" si="7"/>
        <v>444735.2</v>
      </c>
      <c r="T7" s="45">
        <f t="shared" si="4"/>
        <v>5.33</v>
      </c>
      <c r="U7" s="40"/>
    </row>
    <row r="8" spans="1:21" s="21" customFormat="1" ht="28.5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>
        <v>16092000</v>
      </c>
      <c r="L8" s="73">
        <f t="shared" si="5"/>
        <v>26015400</v>
      </c>
      <c r="M8" s="73">
        <f t="shared" si="6"/>
        <v>260154</v>
      </c>
      <c r="N8" s="124"/>
      <c r="O8" s="75"/>
      <c r="P8" s="75"/>
      <c r="Q8" s="75"/>
      <c r="R8" s="75"/>
      <c r="S8" s="76">
        <f t="shared" si="7"/>
        <v>260154</v>
      </c>
      <c r="T8" s="45">
        <f t="shared" si="4"/>
        <v>3.33</v>
      </c>
      <c r="U8" s="40"/>
    </row>
    <row r="9" spans="1:21" s="21" customFormat="1" ht="28.5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>
        <v>32332046.399999999</v>
      </c>
      <c r="L9" s="73">
        <f t="shared" si="5"/>
        <v>51821085.479999997</v>
      </c>
      <c r="M9" s="73">
        <f t="shared" si="6"/>
        <v>518210.85479999997</v>
      </c>
      <c r="N9" s="124"/>
      <c r="O9" s="75"/>
      <c r="P9" s="75"/>
      <c r="Q9" s="75"/>
      <c r="R9" s="75"/>
      <c r="S9" s="76">
        <f t="shared" si="7"/>
        <v>518210.85479999997</v>
      </c>
      <c r="T9" s="45">
        <f t="shared" si="4"/>
        <v>7.0522920000000004</v>
      </c>
      <c r="U9" s="40"/>
    </row>
    <row r="10" spans="1:21" s="21" customFormat="1" ht="28.5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>
        <v>23458560</v>
      </c>
      <c r="L10" s="73">
        <f t="shared" si="5"/>
        <v>36689760</v>
      </c>
      <c r="M10" s="73">
        <f t="shared" si="6"/>
        <v>366897.60000000003</v>
      </c>
      <c r="N10" s="125"/>
      <c r="O10" s="75"/>
      <c r="P10" s="75"/>
      <c r="Q10" s="75"/>
      <c r="R10" s="75"/>
      <c r="S10" s="76">
        <f t="shared" si="7"/>
        <v>366897.60000000003</v>
      </c>
      <c r="T10" s="45">
        <f t="shared" si="4"/>
        <v>4.4400000000000004</v>
      </c>
      <c r="U10" s="40"/>
    </row>
    <row r="11" spans="1:21" s="21" customFormat="1" ht="28.5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>
        <v>31071584.139130432</v>
      </c>
      <c r="L11" s="73">
        <f t="shared" si="5"/>
        <v>48587428.139130428</v>
      </c>
      <c r="M11" s="73">
        <f t="shared" si="6"/>
        <v>485874.28139130428</v>
      </c>
      <c r="N11" s="125"/>
      <c r="O11" s="75"/>
      <c r="P11" s="75"/>
      <c r="Q11" s="75"/>
      <c r="R11" s="75"/>
      <c r="S11" s="76">
        <f t="shared" si="7"/>
        <v>485874.28139130428</v>
      </c>
      <c r="T11" s="45">
        <f t="shared" si="4"/>
        <v>5.8778000000000006</v>
      </c>
      <c r="U11" s="40"/>
    </row>
    <row r="12" spans="1:21" s="21" customFormat="1" ht="28.5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>
        <v>18623808</v>
      </c>
      <c r="L12" s="73">
        <f t="shared" si="5"/>
        <v>31557008</v>
      </c>
      <c r="M12" s="73">
        <f t="shared" si="6"/>
        <v>315570.08</v>
      </c>
      <c r="N12" s="125"/>
      <c r="O12" s="75"/>
      <c r="P12" s="75"/>
      <c r="Q12" s="75"/>
      <c r="R12" s="75"/>
      <c r="S12" s="76">
        <f t="shared" si="7"/>
        <v>315570.08</v>
      </c>
      <c r="T12" s="45">
        <f t="shared" si="4"/>
        <v>4.34</v>
      </c>
      <c r="U12" s="40"/>
    </row>
    <row r="13" spans="1:21" s="21" customFormat="1" ht="28.5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>
        <v>19052928.000000004</v>
      </c>
      <c r="L13" s="73">
        <f t="shared" si="5"/>
        <v>33276468.000000007</v>
      </c>
      <c r="M13" s="73">
        <f t="shared" si="6"/>
        <v>332764.68000000011</v>
      </c>
      <c r="N13" s="124"/>
      <c r="O13" s="75"/>
      <c r="P13" s="75"/>
      <c r="Q13" s="75"/>
      <c r="R13" s="75"/>
      <c r="S13" s="76">
        <f t="shared" si="7"/>
        <v>332764.68000000011</v>
      </c>
      <c r="T13" s="45">
        <f t="shared" si="4"/>
        <v>5.1060000000000008</v>
      </c>
      <c r="U13" s="40"/>
    </row>
    <row r="14" spans="1:21" s="21" customFormat="1" ht="28.5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>
        <v>27356400.000000004</v>
      </c>
      <c r="L14" s="73">
        <f t="shared" si="5"/>
        <v>43998210.000000007</v>
      </c>
      <c r="M14" s="73">
        <f t="shared" si="6"/>
        <v>439982.10000000009</v>
      </c>
      <c r="N14" s="124"/>
      <c r="O14" s="75"/>
      <c r="P14" s="75"/>
      <c r="Q14" s="75"/>
      <c r="R14" s="75"/>
      <c r="S14" s="76">
        <f t="shared" si="7"/>
        <v>439982.10000000009</v>
      </c>
      <c r="T14" s="45">
        <f t="shared" si="4"/>
        <v>6.0690000000000008</v>
      </c>
      <c r="U14" s="40"/>
    </row>
    <row r="15" spans="1:21" s="21" customFormat="1" ht="28.5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>
        <v>21402360</v>
      </c>
      <c r="L15" s="73">
        <f t="shared" si="5"/>
        <v>33292560</v>
      </c>
      <c r="M15" s="73">
        <f t="shared" si="6"/>
        <v>332925.60000000003</v>
      </c>
      <c r="N15" s="124"/>
      <c r="O15" s="75"/>
      <c r="P15" s="75"/>
      <c r="Q15" s="75"/>
      <c r="R15" s="75"/>
      <c r="S15" s="76">
        <f t="shared" si="7"/>
        <v>332925.60000000003</v>
      </c>
      <c r="T15" s="45">
        <f t="shared" si="4"/>
        <v>3.99</v>
      </c>
      <c r="U15" s="40"/>
    </row>
    <row r="16" spans="1:21" s="21" customFormat="1" ht="28.5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12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2" s="21" customFormat="1" ht="28.5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>
        <v>33310440</v>
      </c>
      <c r="L17" s="73">
        <f t="shared" si="5"/>
        <v>54314523</v>
      </c>
      <c r="M17" s="73">
        <f t="shared" si="6"/>
        <v>543145.23</v>
      </c>
      <c r="N17" s="73">
        <f>'THANG 3'!S17-'THANG 1'!R17</f>
        <v>85824.000000000015</v>
      </c>
      <c r="O17" s="75"/>
      <c r="P17" s="75"/>
      <c r="Q17" s="75"/>
      <c r="R17" s="75"/>
      <c r="S17" s="76">
        <f>M17+N17</f>
        <v>628969.23</v>
      </c>
      <c r="T17" s="45">
        <f t="shared" si="4"/>
        <v>7.8867000000000003</v>
      </c>
      <c r="U17" s="52"/>
    </row>
    <row r="18" spans="1:22" s="21" customFormat="1" ht="28.5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>
        <v>8113944</v>
      </c>
      <c r="L18" s="73">
        <f t="shared" si="5"/>
        <v>14875564</v>
      </c>
      <c r="M18" s="73">
        <f t="shared" si="6"/>
        <v>148755.64000000001</v>
      </c>
      <c r="N18" s="125"/>
      <c r="O18" s="75"/>
      <c r="P18" s="75"/>
      <c r="Q18" s="75"/>
      <c r="R18" s="75"/>
      <c r="S18" s="76">
        <f t="shared" si="7"/>
        <v>148755.64000000001</v>
      </c>
      <c r="T18" s="45">
        <f t="shared" si="4"/>
        <v>2.2690000000000001</v>
      </c>
    </row>
    <row r="19" spans="1:22" s="21" customFormat="1" ht="28.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>
        <v>16092000</v>
      </c>
      <c r="L19" s="73">
        <f t="shared" si="5"/>
        <v>25032000</v>
      </c>
      <c r="M19" s="73">
        <f t="shared" si="6"/>
        <v>250320</v>
      </c>
      <c r="N19" s="125"/>
      <c r="O19" s="75"/>
      <c r="P19" s="75"/>
      <c r="Q19" s="75"/>
      <c r="R19" s="75"/>
      <c r="S19" s="76">
        <f t="shared" si="7"/>
        <v>250320</v>
      </c>
      <c r="T19" s="45">
        <f t="shared" si="4"/>
        <v>3</v>
      </c>
      <c r="U19" s="53"/>
    </row>
    <row r="20" spans="1:22" s="21" customFormat="1" ht="28.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>
        <v>11824121.739130434</v>
      </c>
      <c r="L20" s="73">
        <f t="shared" si="5"/>
        <v>19840321.739130434</v>
      </c>
      <c r="M20" s="73">
        <f t="shared" si="6"/>
        <v>198403.21739130435</v>
      </c>
      <c r="N20" s="125"/>
      <c r="O20" s="75"/>
      <c r="P20" s="75"/>
      <c r="Q20" s="75"/>
      <c r="R20" s="75"/>
      <c r="S20" s="76">
        <f t="shared" si="7"/>
        <v>198403.21739130435</v>
      </c>
      <c r="T20" s="45">
        <f t="shared" si="4"/>
        <v>2.69</v>
      </c>
      <c r="U20" s="42"/>
      <c r="V20" s="109">
        <f>S20-187973</f>
        <v>10430.217391304352</v>
      </c>
    </row>
    <row r="21" spans="1:22" s="21" customFormat="1" ht="28.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>
        <v>18623808</v>
      </c>
      <c r="L21" s="73">
        <f t="shared" si="5"/>
        <v>32847348</v>
      </c>
      <c r="M21" s="73">
        <f t="shared" si="6"/>
        <v>328473.48</v>
      </c>
      <c r="N21" s="125"/>
      <c r="O21" s="75"/>
      <c r="P21" s="75"/>
      <c r="Q21" s="75"/>
      <c r="R21" s="75"/>
      <c r="S21" s="76">
        <f t="shared" si="7"/>
        <v>328473.48</v>
      </c>
      <c r="T21" s="45">
        <f t="shared" si="4"/>
        <v>5.1060000000000008</v>
      </c>
      <c r="U21" s="42"/>
    </row>
    <row r="22" spans="1:22" s="21" customFormat="1" ht="28.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>
        <v>16092000</v>
      </c>
      <c r="L22" s="73">
        <f t="shared" si="5"/>
        <v>25032000</v>
      </c>
      <c r="M22" s="73">
        <f t="shared" si="6"/>
        <v>250320</v>
      </c>
      <c r="N22" s="75"/>
      <c r="O22" s="75"/>
      <c r="P22" s="75"/>
      <c r="Q22" s="75"/>
      <c r="R22" s="75"/>
      <c r="S22" s="76">
        <f t="shared" si="7"/>
        <v>250320</v>
      </c>
      <c r="T22" s="45">
        <f t="shared" si="4"/>
        <v>3</v>
      </c>
      <c r="U22" s="42"/>
    </row>
    <row r="23" spans="1:22" s="12" customFormat="1" ht="24" customHeight="1" x14ac:dyDescent="0.25">
      <c r="A23" s="155" t="s">
        <v>18</v>
      </c>
      <c r="B23" s="156"/>
      <c r="C23" s="156"/>
      <c r="D23" s="156"/>
      <c r="E23" s="156"/>
      <c r="F23" s="156"/>
      <c r="G23" s="156"/>
      <c r="H23" s="156"/>
      <c r="I23" s="157"/>
      <c r="J23" s="83">
        <f>SUM(J5:J22)</f>
        <v>116106390.55</v>
      </c>
      <c r="K23" s="83">
        <f>SUM(K5:K22)</f>
        <v>383604112.27826089</v>
      </c>
      <c r="L23" s="83">
        <f>SUM(L5:L22)</f>
        <v>630165406.50826085</v>
      </c>
      <c r="M23" s="83">
        <f t="shared" ref="M23:S23" si="9">SUM(M5:M22)</f>
        <v>6301654.0650826097</v>
      </c>
      <c r="N23" s="83">
        <f t="shared" si="9"/>
        <v>85824.000000000015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6387478.0650826097</v>
      </c>
    </row>
    <row r="24" spans="1:22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2" s="15" customFormat="1" ht="15.75" x14ac:dyDescent="0.25">
      <c r="A25" s="153" t="s">
        <v>30</v>
      </c>
      <c r="B25" s="153"/>
      <c r="C25" s="153"/>
      <c r="D25" s="166">
        <f>S23*30%</f>
        <v>1916243.4195247828</v>
      </c>
      <c r="E25" s="166"/>
      <c r="F25" s="166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2" s="15" customFormat="1" ht="15.75" x14ac:dyDescent="0.25">
      <c r="A26" s="153" t="s">
        <v>31</v>
      </c>
      <c r="B26" s="153"/>
      <c r="C26" s="153"/>
      <c r="D26" s="166">
        <f>S23*70%</f>
        <v>4471234.6455578264</v>
      </c>
      <c r="E26" s="166"/>
      <c r="F26" s="166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2" s="15" customFormat="1" ht="20.25" customHeight="1" x14ac:dyDescent="0.25">
      <c r="A27" s="165" t="s">
        <v>28</v>
      </c>
      <c r="B27" s="165"/>
      <c r="C27" s="165"/>
      <c r="D27" s="165"/>
      <c r="E27" s="165"/>
      <c r="F27" s="165"/>
      <c r="G27" s="93"/>
      <c r="H27" s="93"/>
      <c r="I27" s="93"/>
      <c r="J27" s="93"/>
      <c r="K27" s="93"/>
      <c r="L27" s="165" t="s">
        <v>29</v>
      </c>
      <c r="M27" s="165"/>
      <c r="N27" s="165"/>
      <c r="O27" s="165"/>
      <c r="P27" s="165"/>
      <c r="Q27" s="165"/>
      <c r="R27" s="165"/>
      <c r="S27" s="165"/>
    </row>
    <row r="28" spans="1:22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65" t="s">
        <v>27</v>
      </c>
      <c r="M28" s="165"/>
      <c r="N28" s="165"/>
      <c r="O28" s="165"/>
      <c r="P28" s="165"/>
      <c r="Q28" s="165"/>
      <c r="R28" s="165"/>
      <c r="S28" s="165"/>
    </row>
    <row r="29" spans="1:22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2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2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2" s="15" customFormat="1" ht="15.75" x14ac:dyDescent="0.25">
      <c r="A32" s="94"/>
      <c r="B32" s="94"/>
      <c r="C32" s="94"/>
      <c r="D32" s="164"/>
      <c r="E32" s="164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65"/>
      <c r="B34" s="165"/>
      <c r="C34" s="165"/>
      <c r="D34" s="165"/>
      <c r="E34" s="165"/>
      <c r="F34" s="165"/>
      <c r="G34" s="93"/>
      <c r="H34" s="93"/>
      <c r="I34" s="93"/>
      <c r="J34" s="93"/>
      <c r="K34" s="93"/>
      <c r="L34" s="165" t="s">
        <v>7</v>
      </c>
      <c r="M34" s="165"/>
      <c r="N34" s="165"/>
      <c r="O34" s="165"/>
      <c r="P34" s="165"/>
      <c r="Q34" s="165"/>
      <c r="R34" s="165"/>
      <c r="S34" s="165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97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97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  <mergeCell ref="A23:I23"/>
    <mergeCell ref="A1:F1"/>
    <mergeCell ref="G1:M1"/>
    <mergeCell ref="A2:S2"/>
    <mergeCell ref="E3:F3"/>
    <mergeCell ref="G3:H3"/>
  </mergeCells>
  <pageMargins left="0.27" right="0.2" top="0.38" bottom="0.41" header="0.2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topLeftCell="A10" workbookViewId="0">
      <selection activeCell="E5" sqref="E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9.75" customHeight="1" x14ac:dyDescent="0.25">
      <c r="A2" s="160" t="s">
        <v>50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1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53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/>
      <c r="L9" s="73">
        <f t="shared" si="5"/>
        <v>19489039.079999998</v>
      </c>
      <c r="M9" s="73">
        <f t="shared" si="6"/>
        <v>194890.39079999999</v>
      </c>
      <c r="N9" s="74"/>
      <c r="O9" s="75"/>
      <c r="P9" s="75"/>
      <c r="Q9" s="75"/>
      <c r="R9" s="75"/>
      <c r="S9" s="76">
        <f t="shared" si="7"/>
        <v>194890.39079999999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/>
      <c r="L10" s="73">
        <f t="shared" si="5"/>
        <v>13231200.000000002</v>
      </c>
      <c r="M10" s="73">
        <f t="shared" si="6"/>
        <v>132312.00000000003</v>
      </c>
      <c r="N10" s="75"/>
      <c r="O10" s="75"/>
      <c r="P10" s="75"/>
      <c r="Q10" s="75"/>
      <c r="R10" s="75"/>
      <c r="S10" s="76">
        <f t="shared" si="7"/>
        <v>132312.00000000003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/>
      <c r="L11" s="73">
        <f t="shared" si="5"/>
        <v>17515844</v>
      </c>
      <c r="M11" s="73">
        <f t="shared" si="6"/>
        <v>175158.44</v>
      </c>
      <c r="N11" s="75"/>
      <c r="O11" s="75"/>
      <c r="P11" s="75"/>
      <c r="Q11" s="75"/>
      <c r="R11" s="75"/>
      <c r="S11" s="76">
        <f t="shared" si="7"/>
        <v>175158.44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/>
      <c r="L12" s="73">
        <f t="shared" si="5"/>
        <v>12933200</v>
      </c>
      <c r="M12" s="73">
        <f t="shared" si="6"/>
        <v>129332</v>
      </c>
      <c r="N12" s="75"/>
      <c r="O12" s="75"/>
      <c r="P12" s="75"/>
      <c r="Q12" s="75"/>
      <c r="R12" s="75"/>
      <c r="S12" s="76">
        <f t="shared" si="7"/>
        <v>129332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/>
      <c r="L13" s="73">
        <f t="shared" si="5"/>
        <v>14223540.000000002</v>
      </c>
      <c r="M13" s="73">
        <f t="shared" si="6"/>
        <v>142235.40000000002</v>
      </c>
      <c r="N13" s="74"/>
      <c r="O13" s="75"/>
      <c r="P13" s="75"/>
      <c r="Q13" s="75"/>
      <c r="R13" s="75"/>
      <c r="S13" s="76">
        <f t="shared" si="7"/>
        <v>142235.40000000002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/>
      <c r="L14" s="73">
        <f t="shared" si="5"/>
        <v>16641810.000000004</v>
      </c>
      <c r="M14" s="73">
        <f t="shared" si="6"/>
        <v>166418.10000000003</v>
      </c>
      <c r="N14" s="74"/>
      <c r="O14" s="75"/>
      <c r="P14" s="75"/>
      <c r="Q14" s="75"/>
      <c r="R14" s="75"/>
      <c r="S14" s="76">
        <f t="shared" si="7"/>
        <v>166418.10000000003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/>
      <c r="L15" s="73">
        <f t="shared" si="5"/>
        <v>11890200</v>
      </c>
      <c r="M15" s="73">
        <f t="shared" si="6"/>
        <v>118902</v>
      </c>
      <c r="N15" s="74"/>
      <c r="O15" s="75"/>
      <c r="P15" s="75"/>
      <c r="Q15" s="75"/>
      <c r="R15" s="75"/>
      <c r="S15" s="76">
        <f t="shared" si="7"/>
        <v>118902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/>
      <c r="L17" s="73">
        <f t="shared" si="5"/>
        <v>21004083</v>
      </c>
      <c r="M17" s="73">
        <f t="shared" si="6"/>
        <v>210040.83000000002</v>
      </c>
      <c r="N17" s="75"/>
      <c r="O17" s="75"/>
      <c r="P17" s="75"/>
      <c r="Q17" s="75"/>
      <c r="R17" s="75"/>
      <c r="S17" s="76">
        <f t="shared" si="7"/>
        <v>210040.83000000002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/>
      <c r="L18" s="73">
        <f t="shared" si="5"/>
        <v>6761620</v>
      </c>
      <c r="M18" s="73">
        <f t="shared" si="6"/>
        <v>67616.2</v>
      </c>
      <c r="N18" s="75"/>
      <c r="O18" s="75"/>
      <c r="P18" s="75"/>
      <c r="Q18" s="75"/>
      <c r="R18" s="75"/>
      <c r="S18" s="76">
        <f t="shared" si="7"/>
        <v>67616.2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/>
      <c r="L20" s="73">
        <f t="shared" si="5"/>
        <v>8016200</v>
      </c>
      <c r="M20" s="73">
        <f t="shared" si="6"/>
        <v>80162</v>
      </c>
      <c r="N20" s="75"/>
      <c r="O20" s="75"/>
      <c r="P20" s="75"/>
      <c r="Q20" s="75"/>
      <c r="R20" s="75"/>
      <c r="S20" s="76">
        <f t="shared" si="7"/>
        <v>80162</v>
      </c>
      <c r="T20" s="45">
        <f t="shared" si="4"/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/>
      <c r="L22" s="73">
        <f t="shared" si="5"/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55" t="s">
        <v>18</v>
      </c>
      <c r="B23" s="156"/>
      <c r="C23" s="156"/>
      <c r="D23" s="156"/>
      <c r="E23" s="156"/>
      <c r="F23" s="156"/>
      <c r="G23" s="156"/>
      <c r="H23" s="156"/>
      <c r="I23" s="157"/>
      <c r="J23" s="83">
        <f>SUM(J5:J22)</f>
        <v>116106390.55</v>
      </c>
      <c r="K23" s="83">
        <f>SUM(K5:K22)</f>
        <v>0</v>
      </c>
      <c r="L23" s="83">
        <f>SUM(L5:L22)</f>
        <v>246561294.23000002</v>
      </c>
      <c r="M23" s="83">
        <f t="shared" ref="M23:S23" si="9">SUM(M5:M22)</f>
        <v>2465612.9422999998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2465612.9422999998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53" t="s">
        <v>30</v>
      </c>
      <c r="B25" s="153"/>
      <c r="C25" s="153"/>
      <c r="D25" s="166">
        <f>S23*30%</f>
        <v>739683.88268999988</v>
      </c>
      <c r="E25" s="166"/>
      <c r="F25" s="166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53" t="s">
        <v>31</v>
      </c>
      <c r="B26" s="153"/>
      <c r="C26" s="153"/>
      <c r="D26" s="166">
        <f>S23*70%</f>
        <v>1725929.0596099996</v>
      </c>
      <c r="E26" s="166"/>
      <c r="F26" s="166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65" t="s">
        <v>28</v>
      </c>
      <c r="B27" s="165"/>
      <c r="C27" s="165"/>
      <c r="D27" s="165"/>
      <c r="E27" s="165"/>
      <c r="F27" s="165"/>
      <c r="G27" s="93"/>
      <c r="H27" s="93"/>
      <c r="I27" s="93"/>
      <c r="J27" s="93"/>
      <c r="K27" s="93"/>
      <c r="L27" s="165" t="s">
        <v>29</v>
      </c>
      <c r="M27" s="165"/>
      <c r="N27" s="165"/>
      <c r="O27" s="165"/>
      <c r="P27" s="165"/>
      <c r="Q27" s="165"/>
      <c r="R27" s="165"/>
      <c r="S27" s="165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65" t="s">
        <v>27</v>
      </c>
      <c r="M28" s="165"/>
      <c r="N28" s="165"/>
      <c r="O28" s="165"/>
      <c r="P28" s="165"/>
      <c r="Q28" s="165"/>
      <c r="R28" s="165"/>
      <c r="S28" s="165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64"/>
      <c r="E32" s="164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65"/>
      <c r="B34" s="165"/>
      <c r="C34" s="165"/>
      <c r="D34" s="165"/>
      <c r="E34" s="165"/>
      <c r="F34" s="165"/>
      <c r="G34" s="93"/>
      <c r="H34" s="93"/>
      <c r="I34" s="93"/>
      <c r="J34" s="93"/>
      <c r="K34" s="93"/>
      <c r="L34" s="165" t="s">
        <v>7</v>
      </c>
      <c r="M34" s="165"/>
      <c r="N34" s="165"/>
      <c r="O34" s="165"/>
      <c r="P34" s="165"/>
      <c r="Q34" s="165"/>
      <c r="R34" s="165"/>
      <c r="S34" s="165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  <mergeCell ref="A23:I23"/>
    <mergeCell ref="A1:F1"/>
    <mergeCell ref="G1:M1"/>
    <mergeCell ref="A2:S2"/>
    <mergeCell ref="E3:F3"/>
    <mergeCell ref="G3:H3"/>
  </mergeCells>
  <pageMargins left="0.38" right="0.2" top="0.41" bottom="0.25" header="0.3" footer="0.2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19" workbookViewId="0">
      <selection activeCell="S23" sqref="S23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0" t="s">
        <v>51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54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 t="s">
        <v>55</v>
      </c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0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0" si="2" xml:space="preserve"> (C5+D5+F5+H5)*$S$1</f>
        <v>12639282.600000001</v>
      </c>
      <c r="J5" s="73">
        <f t="shared" ref="J5:J16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0" si="4">C5+D5+F5+H5</f>
        <v>8.4827400000000015</v>
      </c>
      <c r="U5" s="40">
        <f>'THANG 2'!S5+'THANG 3'!S5+'THANG 4'!S5</f>
        <v>1006390.9980000001</v>
      </c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0" si="5">SUM(I6:K6)</f>
        <v>16565820.000000004</v>
      </c>
      <c r="M6" s="73">
        <f t="shared" ref="M6:M20" si="6">L6*1%</f>
        <v>165658.20000000004</v>
      </c>
      <c r="N6" s="74"/>
      <c r="O6" s="75"/>
      <c r="P6" s="75"/>
      <c r="Q6" s="75"/>
      <c r="R6" s="75"/>
      <c r="S6" s="76">
        <f t="shared" ref="S6:S20" si="7">M6</f>
        <v>165658.20000000004</v>
      </c>
      <c r="T6" s="45">
        <f t="shared" si="4"/>
        <v>6.0180000000000007</v>
      </c>
      <c r="U6" s="40">
        <f>'THANG 2'!S6+'THANG 3'!S6+'THANG 4'!S6</f>
        <v>770538.60000000021</v>
      </c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73">
        <f>(C7+D7+F7)*$S$1</f>
        <v>3380810</v>
      </c>
      <c r="K7" s="73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>
        <f>'THANG 2'!S18+'THANG 3'!S18+'THANG 4'!S7</f>
        <v>283988.04000000004</v>
      </c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73">
        <f>(C8+D8+F8)*$S$1</f>
        <v>6615600.0000000009</v>
      </c>
      <c r="K8" s="73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>
        <f>'THANG 2'!S10+'THANG 3'!S10+'THANG 4'!S8</f>
        <v>631521.60000000009</v>
      </c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73">
        <f t="shared" si="3"/>
        <v>7941700</v>
      </c>
      <c r="K9" s="73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>
        <f>'THANG 2'!S7+'THANG 3'!S7+'THANG 4'!S9</f>
        <v>762403.2</v>
      </c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73">
        <f t="shared" si="3"/>
        <v>8757922</v>
      </c>
      <c r="K10" s="73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>
        <f>'THANG 2'!S11+'THANG 3'!S11+'THANG 4'!S10</f>
        <v>836191.16139130434</v>
      </c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73">
        <f t="shared" si="3"/>
        <v>6466600</v>
      </c>
      <c r="K11" s="73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>
        <f>'THANG 2'!S12+'THANG 3'!S12+'THANG 4'!S11</f>
        <v>574234.08000000007</v>
      </c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73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>
        <f>'THANG 2'!S13+'THANG 3'!S13+'THANG 4'!S12</f>
        <v>617235.48000000021</v>
      </c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73">
        <f t="shared" si="3"/>
        <v>7599000.0000000009</v>
      </c>
      <c r="K13" s="73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>
        <f>'THANG 2'!S14+'THANG 3'!S14+'THANG 4'!S13</f>
        <v>772818.30000000028</v>
      </c>
    </row>
    <row r="14" spans="1:22" s="21" customFormat="1" ht="24" customHeight="1" x14ac:dyDescent="0.25">
      <c r="A14" s="66">
        <v>10</v>
      </c>
      <c r="B14" s="67" t="s">
        <v>8</v>
      </c>
      <c r="C14" s="68">
        <v>3.99</v>
      </c>
      <c r="D14" s="69"/>
      <c r="E14" s="69"/>
      <c r="F14" s="80">
        <f t="shared" si="0"/>
        <v>0</v>
      </c>
      <c r="G14" s="69"/>
      <c r="H14" s="68"/>
      <c r="I14" s="73">
        <f t="shared" si="2"/>
        <v>5945100</v>
      </c>
      <c r="J14" s="73">
        <f t="shared" si="3"/>
        <v>5945100</v>
      </c>
      <c r="K14" s="73"/>
      <c r="L14" s="73">
        <f t="shared" si="5"/>
        <v>11890200</v>
      </c>
      <c r="M14" s="73">
        <f t="shared" si="6"/>
        <v>118902</v>
      </c>
      <c r="N14" s="74"/>
      <c r="O14" s="75"/>
      <c r="P14" s="75"/>
      <c r="Q14" s="75"/>
      <c r="R14" s="75"/>
      <c r="S14" s="76">
        <f t="shared" si="7"/>
        <v>118902</v>
      </c>
      <c r="T14" s="45">
        <f t="shared" si="4"/>
        <v>3.99</v>
      </c>
      <c r="U14" s="40">
        <f>'THANG 2'!S15+'THANG 3'!S15+'THANG 4'!S14</f>
        <v>570729.60000000009</v>
      </c>
    </row>
    <row r="15" spans="1:22" s="21" customFormat="1" ht="24" customHeight="1" x14ac:dyDescent="0.25">
      <c r="A15" s="66">
        <v>11</v>
      </c>
      <c r="B15" s="67" t="s">
        <v>9</v>
      </c>
      <c r="C15" s="68"/>
      <c r="D15" s="69"/>
      <c r="E15" s="69"/>
      <c r="F15" s="80">
        <f t="shared" si="0"/>
        <v>0</v>
      </c>
      <c r="G15" s="69"/>
      <c r="H15" s="68"/>
      <c r="I15" s="73">
        <v>5313481</v>
      </c>
      <c r="J15" s="73">
        <f>I15*55%</f>
        <v>2922414.5500000003</v>
      </c>
      <c r="K15" s="73"/>
      <c r="L15" s="73">
        <f t="shared" si="5"/>
        <v>8235895.5500000007</v>
      </c>
      <c r="M15" s="73">
        <f t="shared" si="6"/>
        <v>82358.955500000011</v>
      </c>
      <c r="N15" s="75"/>
      <c r="O15" s="75"/>
      <c r="P15" s="75"/>
      <c r="Q15" s="75"/>
      <c r="R15" s="75"/>
      <c r="S15" s="76">
        <f t="shared" si="7"/>
        <v>82358.955500000011</v>
      </c>
      <c r="T15" s="45">
        <f t="shared" si="4"/>
        <v>0</v>
      </c>
      <c r="U15" s="57">
        <f>'THANG 2'!S16+'THANG 3'!S16+'THANG 4'!S15</f>
        <v>247076.86650000003</v>
      </c>
    </row>
    <row r="16" spans="1:22" s="21" customFormat="1" ht="24" customHeight="1" x14ac:dyDescent="0.25">
      <c r="A16" s="66">
        <v>12</v>
      </c>
      <c r="B16" s="67" t="s">
        <v>10</v>
      </c>
      <c r="C16" s="82">
        <v>5.76</v>
      </c>
      <c r="D16" s="69">
        <v>0.45</v>
      </c>
      <c r="E16" s="69"/>
      <c r="F16" s="80">
        <f t="shared" si="0"/>
        <v>0</v>
      </c>
      <c r="G16" s="70">
        <v>0.27</v>
      </c>
      <c r="H16" s="72">
        <f>(C16+D16+F16)*G16</f>
        <v>1.6767000000000001</v>
      </c>
      <c r="I16" s="73">
        <f t="shared" si="2"/>
        <v>11751183</v>
      </c>
      <c r="J16" s="73">
        <f t="shared" si="3"/>
        <v>9252900</v>
      </c>
      <c r="K16" s="73"/>
      <c r="L16" s="73">
        <f t="shared" ref="L16" si="8">SUM(I16:K16)</f>
        <v>21004083</v>
      </c>
      <c r="M16" s="73">
        <f t="shared" ref="M16" si="9">L16*1%</f>
        <v>210040.83000000002</v>
      </c>
      <c r="N16" s="75"/>
      <c r="O16" s="75"/>
      <c r="P16" s="75"/>
      <c r="Q16" s="75"/>
      <c r="R16" s="75"/>
      <c r="S16" s="76">
        <f t="shared" ref="S16" si="10">M16</f>
        <v>210040.83000000002</v>
      </c>
      <c r="T16" s="45">
        <f t="shared" si="4"/>
        <v>7.8867000000000003</v>
      </c>
      <c r="U16" s="40">
        <f>'THANG 2'!S17+'THANG 3'!S17+'THANG 4'!S16</f>
        <v>1049050.8900000001</v>
      </c>
      <c r="V16" s="40"/>
    </row>
    <row r="17" spans="1:21" s="21" customFormat="1" ht="24" customHeight="1" x14ac:dyDescent="0.25">
      <c r="A17" s="66">
        <v>13</v>
      </c>
      <c r="B17" s="67" t="s">
        <v>16</v>
      </c>
      <c r="C17" s="68">
        <v>3.33</v>
      </c>
      <c r="D17" s="69"/>
      <c r="E17" s="69"/>
      <c r="F17" s="80">
        <f>C17*E17</f>
        <v>0</v>
      </c>
      <c r="G17" s="69"/>
      <c r="H17" s="68"/>
      <c r="I17" s="73">
        <f xml:space="preserve"> (C17+D17+F17+H17)*$S$1</f>
        <v>4961700</v>
      </c>
      <c r="J17" s="73">
        <f>(C17+D17+F17)*$S$1</f>
        <v>4961700</v>
      </c>
      <c r="K17" s="73"/>
      <c r="L17" s="73">
        <f>SUM(I17:K17)</f>
        <v>9923400</v>
      </c>
      <c r="M17" s="73">
        <f>L17*1%</f>
        <v>99234</v>
      </c>
      <c r="N17" s="74"/>
      <c r="O17" s="75"/>
      <c r="P17" s="75"/>
      <c r="Q17" s="75"/>
      <c r="R17" s="75"/>
      <c r="S17" s="76">
        <f>M17</f>
        <v>99234</v>
      </c>
      <c r="T17" s="45">
        <f>C17+D17+F17+H17</f>
        <v>3.33</v>
      </c>
      <c r="U17" s="40">
        <f>'THANG 2'!S8+'THANG 3'!S8+'THANG 4'!S17</f>
        <v>458622</v>
      </c>
    </row>
    <row r="18" spans="1:21" s="21" customFormat="1" ht="24" customHeight="1" x14ac:dyDescent="0.25">
      <c r="A18" s="66">
        <v>14</v>
      </c>
      <c r="B18" s="67" t="s">
        <v>24</v>
      </c>
      <c r="C18" s="82">
        <v>3</v>
      </c>
      <c r="D18" s="69"/>
      <c r="E18" s="69"/>
      <c r="F18" s="80">
        <f t="shared" si="0"/>
        <v>0</v>
      </c>
      <c r="G18" s="70"/>
      <c r="H18" s="72"/>
      <c r="I18" s="73">
        <f t="shared" si="2"/>
        <v>4470000</v>
      </c>
      <c r="J18" s="73">
        <f t="shared" ref="J18:J20" si="11">(C18+D18+F18)*$S$1</f>
        <v>4470000</v>
      </c>
      <c r="K18" s="73"/>
      <c r="L18" s="73">
        <f t="shared" si="5"/>
        <v>8940000</v>
      </c>
      <c r="M18" s="73">
        <f t="shared" si="6"/>
        <v>89400</v>
      </c>
      <c r="N18" s="75"/>
      <c r="O18" s="75"/>
      <c r="P18" s="75"/>
      <c r="Q18" s="75"/>
      <c r="R18" s="75"/>
      <c r="S18" s="76">
        <f t="shared" si="7"/>
        <v>89400</v>
      </c>
      <c r="T18" s="45">
        <f t="shared" si="4"/>
        <v>3</v>
      </c>
      <c r="U18" s="40">
        <f>'THANG 2'!S19+'THANG 3'!S19+'THANG 4'!S18</f>
        <v>429120</v>
      </c>
    </row>
    <row r="19" spans="1:21" s="21" customFormat="1" ht="24" customHeight="1" x14ac:dyDescent="0.25">
      <c r="A19" s="66">
        <v>15</v>
      </c>
      <c r="B19" s="67" t="s">
        <v>36</v>
      </c>
      <c r="C19" s="72">
        <v>2.34</v>
      </c>
      <c r="D19" s="69">
        <v>0.35</v>
      </c>
      <c r="E19" s="69"/>
      <c r="F19" s="80">
        <f>C19*E19</f>
        <v>0</v>
      </c>
      <c r="G19" s="70"/>
      <c r="H19" s="72"/>
      <c r="I19" s="73">
        <f xml:space="preserve"> (C19+D19+F19+H19)*$S$1</f>
        <v>4008100</v>
      </c>
      <c r="J19" s="73">
        <f>(C19+D19+F19)*$S$1</f>
        <v>4008100</v>
      </c>
      <c r="K19" s="73"/>
      <c r="L19" s="73">
        <f>SUM(I19:K19)</f>
        <v>8016200</v>
      </c>
      <c r="M19" s="73">
        <f>L19*1%</f>
        <v>80162</v>
      </c>
      <c r="N19" s="75"/>
      <c r="O19" s="75"/>
      <c r="P19" s="75"/>
      <c r="Q19" s="75"/>
      <c r="R19" s="75"/>
      <c r="S19" s="76">
        <f>M19</f>
        <v>80162</v>
      </c>
      <c r="T19" s="45">
        <f>C19+D19+F19+H19</f>
        <v>2.69</v>
      </c>
      <c r="U19" s="42">
        <f>'THANG 2'!S20+'THANG 3'!S20+'THANG 4'!S19</f>
        <v>358727.21739130432</v>
      </c>
    </row>
    <row r="20" spans="1:21" s="21" customFormat="1" ht="24" customHeight="1" x14ac:dyDescent="0.25">
      <c r="A20" s="66">
        <v>16</v>
      </c>
      <c r="B20" s="67" t="s">
        <v>35</v>
      </c>
      <c r="C20" s="68">
        <v>3.99</v>
      </c>
      <c r="D20" s="69">
        <v>0.45</v>
      </c>
      <c r="E20" s="69"/>
      <c r="F20" s="80">
        <f t="shared" si="0"/>
        <v>0</v>
      </c>
      <c r="G20" s="70">
        <v>0.15</v>
      </c>
      <c r="H20" s="72">
        <f>(C20+D20+F20)*G20</f>
        <v>0.66600000000000004</v>
      </c>
      <c r="I20" s="73">
        <f t="shared" si="2"/>
        <v>7607940.0000000009</v>
      </c>
      <c r="J20" s="73">
        <f t="shared" si="11"/>
        <v>6615600.0000000009</v>
      </c>
      <c r="K20" s="73"/>
      <c r="L20" s="73">
        <f t="shared" si="5"/>
        <v>14223540.000000002</v>
      </c>
      <c r="M20" s="73">
        <f t="shared" si="6"/>
        <v>142235.40000000002</v>
      </c>
      <c r="N20" s="75"/>
      <c r="O20" s="75"/>
      <c r="P20" s="75"/>
      <c r="Q20" s="75"/>
      <c r="R20" s="75"/>
      <c r="S20" s="76">
        <f t="shared" si="7"/>
        <v>142235.40000000002</v>
      </c>
      <c r="T20" s="45">
        <f t="shared" si="4"/>
        <v>5.1060000000000008</v>
      </c>
      <c r="U20" s="42">
        <f>'THANG 2'!S21+'THANG 3'!S21+'THANG 4'!S20</f>
        <v>612944.28</v>
      </c>
    </row>
    <row r="21" spans="1:21" s="21" customFormat="1" ht="24" customHeight="1" x14ac:dyDescent="0.25">
      <c r="A21" s="66">
        <v>17</v>
      </c>
      <c r="B21" s="67" t="s">
        <v>33</v>
      </c>
      <c r="C21" s="68">
        <v>3</v>
      </c>
      <c r="D21" s="69"/>
      <c r="E21" s="69"/>
      <c r="F21" s="80">
        <f t="shared" ref="F21" si="12">C21*E21</f>
        <v>0</v>
      </c>
      <c r="G21" s="70"/>
      <c r="H21" s="72"/>
      <c r="I21" s="73">
        <f t="shared" ref="I21" si="13" xml:space="preserve"> (C21+D21+F21+H21)*$S$1</f>
        <v>4470000</v>
      </c>
      <c r="J21" s="73">
        <f t="shared" ref="J21" si="14">(C21+D21+F21)*$S$1</f>
        <v>4470000</v>
      </c>
      <c r="K21" s="73"/>
      <c r="L21" s="73">
        <f t="shared" ref="L21" si="15">SUM(I21:K21)</f>
        <v>8940000</v>
      </c>
      <c r="M21" s="73">
        <f t="shared" ref="M21" si="16">L21*1%</f>
        <v>89400</v>
      </c>
      <c r="N21" s="75"/>
      <c r="O21" s="75"/>
      <c r="P21" s="75"/>
      <c r="Q21" s="75"/>
      <c r="R21" s="75"/>
      <c r="S21" s="76">
        <f t="shared" ref="S21" si="17">M21</f>
        <v>89400</v>
      </c>
      <c r="T21" s="45">
        <f t="shared" ref="T21" si="18">C21+D21+F21+H21</f>
        <v>3</v>
      </c>
      <c r="U21" s="42">
        <f>'THANG 2'!S22+'THANG 3'!S22+'THANG 4'!S21</f>
        <v>429120</v>
      </c>
    </row>
    <row r="22" spans="1:21" s="21" customFormat="1" ht="24" customHeight="1" x14ac:dyDescent="0.25">
      <c r="A22" s="66">
        <v>18</v>
      </c>
      <c r="B22" s="67" t="s">
        <v>52</v>
      </c>
      <c r="C22" s="68">
        <v>3.33</v>
      </c>
      <c r="D22" s="69">
        <v>0.45</v>
      </c>
      <c r="E22" s="69"/>
      <c r="F22" s="80">
        <f>C22*E22</f>
        <v>0</v>
      </c>
      <c r="G22" s="70">
        <v>7.0000000000000007E-2</v>
      </c>
      <c r="H22" s="72"/>
      <c r="I22" s="73">
        <f xml:space="preserve"> (C22+D22+F22+H22)*$S$1</f>
        <v>5632200</v>
      </c>
      <c r="J22" s="73">
        <f>(C22+D22+F22)*$S$1</f>
        <v>5632200</v>
      </c>
      <c r="K22" s="73"/>
      <c r="L22" s="73">
        <f>SUM(I22:K22)</f>
        <v>11264400</v>
      </c>
      <c r="M22" s="73">
        <f>L22*1%</f>
        <v>112644</v>
      </c>
      <c r="N22" s="75"/>
      <c r="O22" s="75"/>
      <c r="P22" s="75"/>
      <c r="Q22" s="75"/>
      <c r="R22" s="75"/>
      <c r="S22" s="76">
        <f>M22</f>
        <v>112644</v>
      </c>
      <c r="T22" s="45">
        <f>C22+D22+F22+H22</f>
        <v>3.7800000000000002</v>
      </c>
      <c r="U22" s="42">
        <f>S22</f>
        <v>112644</v>
      </c>
    </row>
    <row r="23" spans="1:21" s="12" customFormat="1" ht="24" customHeight="1" x14ac:dyDescent="0.25">
      <c r="A23" s="155" t="s">
        <v>18</v>
      </c>
      <c r="B23" s="156"/>
      <c r="C23" s="156"/>
      <c r="D23" s="156"/>
      <c r="E23" s="156"/>
      <c r="F23" s="156"/>
      <c r="G23" s="156"/>
      <c r="H23" s="156"/>
      <c r="I23" s="157"/>
      <c r="J23" s="83">
        <f t="shared" ref="J23:S23" si="19">SUM(J5:J22)</f>
        <v>112757466.55</v>
      </c>
      <c r="K23" s="83">
        <f t="shared" si="19"/>
        <v>0</v>
      </c>
      <c r="L23" s="83">
        <f t="shared" si="19"/>
        <v>238336655.15000004</v>
      </c>
      <c r="M23" s="83">
        <f t="shared" si="19"/>
        <v>2383366.5515000005</v>
      </c>
      <c r="N23" s="83">
        <f t="shared" si="19"/>
        <v>0</v>
      </c>
      <c r="O23" s="83">
        <f t="shared" si="19"/>
        <v>0</v>
      </c>
      <c r="P23" s="83">
        <f t="shared" si="19"/>
        <v>0</v>
      </c>
      <c r="Q23" s="83">
        <f t="shared" si="19"/>
        <v>0</v>
      </c>
      <c r="R23" s="83">
        <f t="shared" si="19"/>
        <v>0</v>
      </c>
      <c r="S23" s="83">
        <f t="shared" si="19"/>
        <v>2383366.5515000005</v>
      </c>
      <c r="U23" s="83">
        <f>SUM(U5:U22)</f>
        <v>10523356.313282609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53" t="s">
        <v>30</v>
      </c>
      <c r="B25" s="153"/>
      <c r="C25" s="153"/>
      <c r="D25" s="166">
        <f>S23*30%</f>
        <v>715009.96545000013</v>
      </c>
      <c r="E25" s="166"/>
      <c r="F25" s="166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53" t="s">
        <v>31</v>
      </c>
      <c r="B26" s="153"/>
      <c r="C26" s="153"/>
      <c r="D26" s="166">
        <f>S23*70%</f>
        <v>1668356.5860500003</v>
      </c>
      <c r="E26" s="166"/>
      <c r="F26" s="166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65" t="s">
        <v>28</v>
      </c>
      <c r="B27" s="165"/>
      <c r="C27" s="165"/>
      <c r="D27" s="165"/>
      <c r="E27" s="165"/>
      <c r="F27" s="165"/>
      <c r="G27" s="93"/>
      <c r="H27" s="93"/>
      <c r="I27" s="93"/>
      <c r="J27" s="93"/>
      <c r="K27" s="93"/>
      <c r="L27" s="165" t="s">
        <v>29</v>
      </c>
      <c r="M27" s="165"/>
      <c r="N27" s="165"/>
      <c r="O27" s="165"/>
      <c r="P27" s="165"/>
      <c r="Q27" s="165"/>
      <c r="R27" s="165"/>
      <c r="S27" s="165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64"/>
      <c r="E32" s="164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65"/>
      <c r="B34" s="165"/>
      <c r="C34" s="165"/>
      <c r="D34" s="165"/>
      <c r="E34" s="165"/>
      <c r="F34" s="165"/>
      <c r="G34" s="93"/>
      <c r="H34" s="93"/>
      <c r="I34" s="93"/>
      <c r="J34" s="93"/>
      <c r="K34" s="93"/>
      <c r="L34" s="165" t="s">
        <v>7</v>
      </c>
      <c r="M34" s="165"/>
      <c r="N34" s="165"/>
      <c r="O34" s="165"/>
      <c r="P34" s="165"/>
      <c r="Q34" s="165"/>
      <c r="R34" s="165"/>
      <c r="S34" s="165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  <mergeCell ref="A23:I23"/>
    <mergeCell ref="A1:F1"/>
    <mergeCell ref="G1:M1"/>
    <mergeCell ref="A2:S2"/>
    <mergeCell ref="E3:F3"/>
    <mergeCell ref="G3:H3"/>
  </mergeCells>
  <pageMargins left="0.35" right="0.2" top="0.31" bottom="0.25" header="0.2" footer="0.2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7" workbookViewId="0">
      <selection activeCell="K5" sqref="K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9" customWidth="1"/>
    <col min="8" max="8" width="7.140625" style="94" customWidth="1"/>
    <col min="9" max="9" width="11.7109375" style="94" customWidth="1"/>
    <col min="10" max="11" width="13.710937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6.855468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0" t="s">
        <v>64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61</v>
      </c>
      <c r="K3" s="108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T3" s="138"/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30">
        <v>10</v>
      </c>
      <c r="K4" s="13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37">
        <v>14</v>
      </c>
      <c r="U4" s="40"/>
    </row>
    <row r="5" spans="1:22" s="21" customFormat="1" ht="20.2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133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" si="3">(C5+D5+F5)*$S$1</f>
        <v>9503220.0000000019</v>
      </c>
      <c r="K5" s="132">
        <v>17105796</v>
      </c>
      <c r="L5" s="73">
        <f>SUM(I5:K5)</f>
        <v>39248298.600000001</v>
      </c>
      <c r="M5" s="73">
        <f>L5*1%</f>
        <v>392482.98600000003</v>
      </c>
      <c r="N5" s="74"/>
      <c r="O5" s="75"/>
      <c r="P5" s="75"/>
      <c r="Q5" s="75"/>
      <c r="R5" s="75"/>
      <c r="S5" s="76">
        <f>M5</f>
        <v>392482.98600000003</v>
      </c>
      <c r="T5" s="45">
        <f t="shared" ref="T5:T22" si="4">C5+D5+F5+H5</f>
        <v>8.4827400000000015</v>
      </c>
      <c r="U5" s="40"/>
    </row>
    <row r="6" spans="1:22" s="21" customFormat="1" ht="20.2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133">
        <v>0.18</v>
      </c>
      <c r="H6" s="72">
        <f t="shared" si="1"/>
        <v>0.91800000000000004</v>
      </c>
      <c r="I6" s="73">
        <f t="shared" si="2"/>
        <v>8966820.0000000019</v>
      </c>
      <c r="J6" s="132">
        <v>7674990</v>
      </c>
      <c r="K6" s="132">
        <v>13678200.000000002</v>
      </c>
      <c r="L6" s="73">
        <f t="shared" ref="L6:L21" si="5">SUM(I6:K6)</f>
        <v>30320010.000000004</v>
      </c>
      <c r="M6" s="73">
        <f t="shared" ref="M6:M22" si="6">L6*1%</f>
        <v>303200.10000000003</v>
      </c>
      <c r="N6" s="74"/>
      <c r="O6" s="75"/>
      <c r="P6" s="75"/>
      <c r="Q6" s="75"/>
      <c r="R6" s="75"/>
      <c r="S6" s="76">
        <f t="shared" ref="S6:S22" si="7">M6</f>
        <v>303200.10000000003</v>
      </c>
      <c r="T6" s="45">
        <f t="shared" si="4"/>
        <v>6.0180000000000007</v>
      </c>
      <c r="U6" s="40"/>
    </row>
    <row r="7" spans="1:22" s="21" customFormat="1" ht="20.25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133"/>
      <c r="H7" s="72">
        <f>(C7+D7+F7)*G7</f>
        <v>0</v>
      </c>
      <c r="I7" s="73">
        <f xml:space="preserve"> (C7+D7+F7+H7)*$S$1</f>
        <v>3380810</v>
      </c>
      <c r="J7" s="132">
        <v>3414618</v>
      </c>
      <c r="K7" s="132">
        <v>6820416.6956521738</v>
      </c>
      <c r="L7" s="73">
        <f>SUM(I7:K7)</f>
        <v>13615844.695652174</v>
      </c>
      <c r="M7" s="73">
        <f>L7*1%</f>
        <v>136158.44695652174</v>
      </c>
      <c r="N7" s="75"/>
      <c r="O7" s="75"/>
      <c r="P7" s="75"/>
      <c r="Q7" s="75"/>
      <c r="R7" s="75"/>
      <c r="S7" s="76">
        <f>M7</f>
        <v>136158.44695652174</v>
      </c>
      <c r="T7" s="45">
        <f>C7+D7+F7+H7</f>
        <v>2.2690000000000001</v>
      </c>
      <c r="U7" s="109"/>
    </row>
    <row r="8" spans="1:22" s="21" customFormat="1" ht="20.25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134"/>
      <c r="H8" s="68"/>
      <c r="I8" s="73">
        <f xml:space="preserve"> (C8+D8+F8+H8)*$S$1</f>
        <v>6615600.0000000009</v>
      </c>
      <c r="J8" s="132">
        <v>4697076</v>
      </c>
      <c r="K8" s="132">
        <v>9526464.0000000019</v>
      </c>
      <c r="L8" s="73">
        <f>SUM(I8:K8)</f>
        <v>20839140</v>
      </c>
      <c r="M8" s="73">
        <f>L8*1%</f>
        <v>208391.4</v>
      </c>
      <c r="N8" s="75"/>
      <c r="O8" s="75"/>
      <c r="P8" s="75"/>
      <c r="Q8" s="75"/>
      <c r="R8" s="75"/>
      <c r="S8" s="76">
        <f>M8</f>
        <v>208391.4</v>
      </c>
      <c r="T8" s="45">
        <f>C8+D8+F8+H8</f>
        <v>4.4400000000000004</v>
      </c>
      <c r="U8" s="40"/>
    </row>
    <row r="9" spans="1:22" s="21" customFormat="1" ht="20.25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134"/>
      <c r="H9" s="68"/>
      <c r="I9" s="73">
        <f t="shared" si="2"/>
        <v>7941700</v>
      </c>
      <c r="J9" s="132">
        <v>8021117</v>
      </c>
      <c r="K9" s="132">
        <v>11262774.545454545</v>
      </c>
      <c r="L9" s="73">
        <f t="shared" si="5"/>
        <v>27225591.545454547</v>
      </c>
      <c r="M9" s="73">
        <f t="shared" si="6"/>
        <v>272255.91545454547</v>
      </c>
      <c r="N9" s="74"/>
      <c r="O9" s="75"/>
      <c r="P9" s="75"/>
      <c r="Q9" s="75"/>
      <c r="R9" s="75"/>
      <c r="S9" s="76">
        <f t="shared" si="7"/>
        <v>272255.91545454547</v>
      </c>
      <c r="T9" s="45">
        <f t="shared" si="4"/>
        <v>5.33</v>
      </c>
      <c r="U9" s="40"/>
    </row>
    <row r="10" spans="1:22" s="21" customFormat="1" ht="20.25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134"/>
      <c r="H10" s="68"/>
      <c r="I10" s="73">
        <f t="shared" si="2"/>
        <v>8757922</v>
      </c>
      <c r="J10" s="132">
        <v>8626553</v>
      </c>
      <c r="K10" s="132">
        <v>15764259.6</v>
      </c>
      <c r="L10" s="73">
        <f t="shared" si="5"/>
        <v>33148734.600000001</v>
      </c>
      <c r="M10" s="73">
        <f t="shared" si="6"/>
        <v>331487.34600000002</v>
      </c>
      <c r="N10" s="75"/>
      <c r="O10" s="75"/>
      <c r="P10" s="75"/>
      <c r="Q10" s="75"/>
      <c r="R10" s="75"/>
      <c r="S10" s="76">
        <f t="shared" si="7"/>
        <v>331487.34600000002</v>
      </c>
      <c r="T10" s="45">
        <f t="shared" si="4"/>
        <v>5.8778000000000006</v>
      </c>
      <c r="U10" s="40"/>
    </row>
    <row r="11" spans="1:22" s="21" customFormat="1" ht="20.25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134"/>
      <c r="H11" s="68"/>
      <c r="I11" s="73">
        <f t="shared" si="2"/>
        <v>6466600</v>
      </c>
      <c r="J11" s="132">
        <v>4752951</v>
      </c>
      <c r="K11" s="132">
        <v>9311904</v>
      </c>
      <c r="L11" s="73">
        <f t="shared" si="5"/>
        <v>20531455</v>
      </c>
      <c r="M11" s="73">
        <f t="shared" si="6"/>
        <v>205314.55000000002</v>
      </c>
      <c r="N11" s="75"/>
      <c r="O11" s="75"/>
      <c r="P11" s="75"/>
      <c r="Q11" s="75"/>
      <c r="R11" s="75"/>
      <c r="S11" s="76">
        <f t="shared" si="7"/>
        <v>205314.55000000002</v>
      </c>
      <c r="T11" s="45">
        <f t="shared" si="4"/>
        <v>4.34</v>
      </c>
      <c r="U11" s="40"/>
    </row>
    <row r="12" spans="1:22" s="21" customFormat="1" ht="20.25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133">
        <v>0.15</v>
      </c>
      <c r="H12" s="72">
        <f>(C12+D12+F12)*G12</f>
        <v>0.66600000000000004</v>
      </c>
      <c r="I12" s="73">
        <f t="shared" si="2"/>
        <v>7607940.0000000009</v>
      </c>
      <c r="J12" s="132">
        <v>3870126</v>
      </c>
      <c r="K12" s="132">
        <v>11908080.000000002</v>
      </c>
      <c r="L12" s="73">
        <f t="shared" si="5"/>
        <v>23386146</v>
      </c>
      <c r="M12" s="73">
        <f t="shared" si="6"/>
        <v>233861.46</v>
      </c>
      <c r="N12" s="74"/>
      <c r="O12" s="75"/>
      <c r="P12" s="75"/>
      <c r="Q12" s="75"/>
      <c r="R12" s="75"/>
      <c r="S12" s="76">
        <f t="shared" si="7"/>
        <v>233861.46</v>
      </c>
      <c r="T12" s="45">
        <f t="shared" si="4"/>
        <v>5.1060000000000008</v>
      </c>
      <c r="U12" s="40"/>
    </row>
    <row r="13" spans="1:22" s="21" customFormat="1" ht="20.25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133">
        <v>0.19</v>
      </c>
      <c r="H13" s="72">
        <f>(C13+D13+F13)*G13</f>
        <v>0.96900000000000008</v>
      </c>
      <c r="I13" s="73">
        <f t="shared" si="2"/>
        <v>9042810.0000000019</v>
      </c>
      <c r="J13" s="132">
        <v>7674990</v>
      </c>
      <c r="K13" s="132">
        <v>13678200.000000002</v>
      </c>
      <c r="L13" s="73">
        <f t="shared" si="5"/>
        <v>30396000.000000004</v>
      </c>
      <c r="M13" s="73">
        <f t="shared" si="6"/>
        <v>303960.00000000006</v>
      </c>
      <c r="N13" s="74"/>
      <c r="O13" s="75"/>
      <c r="P13" s="75"/>
      <c r="Q13" s="75"/>
      <c r="R13" s="75"/>
      <c r="S13" s="76">
        <f t="shared" si="7"/>
        <v>303960.00000000006</v>
      </c>
      <c r="T13" s="45">
        <f t="shared" si="4"/>
        <v>6.0690000000000008</v>
      </c>
      <c r="U13" s="40"/>
    </row>
    <row r="14" spans="1:22" s="21" customFormat="1" ht="20.25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133">
        <v>0.27</v>
      </c>
      <c r="H14" s="72">
        <f>(C14+D14+F14)*G14</f>
        <v>1.6767000000000001</v>
      </c>
      <c r="I14" s="73">
        <f xml:space="preserve"> (C14+D14+F14+H14)*$S$1</f>
        <v>11751183</v>
      </c>
      <c r="J14" s="132">
        <v>6569559</v>
      </c>
      <c r="K14" s="132">
        <v>12657967.199999999</v>
      </c>
      <c r="L14" s="73">
        <f t="shared" ref="L14" si="8">SUM(I14:K14)</f>
        <v>30978709.199999999</v>
      </c>
      <c r="M14" s="73">
        <f>L14*1%</f>
        <v>309787.092</v>
      </c>
      <c r="N14" s="75"/>
      <c r="O14" s="75"/>
      <c r="P14" s="75"/>
      <c r="Q14" s="75"/>
      <c r="R14" s="75"/>
      <c r="S14" s="76">
        <f>M14</f>
        <v>309787.092</v>
      </c>
      <c r="T14" s="45">
        <f>C14+D14+F14+H14</f>
        <v>7.8867000000000003</v>
      </c>
      <c r="U14" s="40"/>
      <c r="V14" s="40"/>
    </row>
    <row r="15" spans="1:22" s="21" customFormat="1" ht="20.25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133">
        <v>7.0000000000000007E-2</v>
      </c>
      <c r="H15" s="72">
        <f>(C15+D15+F15)*G15</f>
        <v>0.26460000000000006</v>
      </c>
      <c r="I15" s="73">
        <f xml:space="preserve"> (C15+D15+F15+H15)*$S$1</f>
        <v>6026454</v>
      </c>
      <c r="J15" s="132">
        <v>5688522</v>
      </c>
      <c r="K15" s="132">
        <v>10137960</v>
      </c>
      <c r="L15" s="73">
        <f>SUM(I15:K15)</f>
        <v>21852936</v>
      </c>
      <c r="M15" s="73">
        <f>L15*1%</f>
        <v>218529.36000000002</v>
      </c>
      <c r="N15" s="75"/>
      <c r="O15" s="75"/>
      <c r="P15" s="75"/>
      <c r="Q15" s="75"/>
      <c r="R15" s="75"/>
      <c r="S15" s="76">
        <f>M15</f>
        <v>218529.36000000002</v>
      </c>
      <c r="T15" s="45">
        <f>C15+D15+F15+H15</f>
        <v>4.0446</v>
      </c>
      <c r="U15" s="42"/>
    </row>
    <row r="16" spans="1:22" s="21" customFormat="1" ht="20.25" customHeight="1" x14ac:dyDescent="0.25">
      <c r="A16" s="66">
        <v>12</v>
      </c>
      <c r="B16" s="67" t="s">
        <v>8</v>
      </c>
      <c r="C16" s="68">
        <v>3.99</v>
      </c>
      <c r="D16" s="69"/>
      <c r="E16" s="69"/>
      <c r="F16" s="80">
        <f t="shared" si="0"/>
        <v>0</v>
      </c>
      <c r="G16" s="134"/>
      <c r="H16" s="68"/>
      <c r="I16" s="73">
        <f t="shared" si="2"/>
        <v>5945100</v>
      </c>
      <c r="J16" s="132">
        <v>4221021</v>
      </c>
      <c r="K16" s="132">
        <v>10701180</v>
      </c>
      <c r="L16" s="73">
        <f t="shared" si="5"/>
        <v>20867301</v>
      </c>
      <c r="M16" s="73">
        <f t="shared" si="6"/>
        <v>208673.01</v>
      </c>
      <c r="N16" s="74"/>
      <c r="O16" s="75"/>
      <c r="P16" s="75"/>
      <c r="Q16" s="75"/>
      <c r="R16" s="75"/>
      <c r="S16" s="76">
        <f t="shared" si="7"/>
        <v>208673.01</v>
      </c>
      <c r="T16" s="45">
        <f t="shared" si="4"/>
        <v>3.99</v>
      </c>
      <c r="U16" s="40"/>
    </row>
    <row r="17" spans="1:21" s="21" customFormat="1" ht="20.25" customHeight="1" x14ac:dyDescent="0.25">
      <c r="A17" s="66">
        <v>13</v>
      </c>
      <c r="B17" s="67" t="s">
        <v>9</v>
      </c>
      <c r="C17" s="68"/>
      <c r="D17" s="69"/>
      <c r="E17" s="69"/>
      <c r="F17" s="80">
        <f t="shared" si="0"/>
        <v>0</v>
      </c>
      <c r="G17" s="134"/>
      <c r="H17" s="68"/>
      <c r="I17" s="73">
        <v>5313481</v>
      </c>
      <c r="J17" s="132">
        <v>2922415</v>
      </c>
      <c r="K17" s="132"/>
      <c r="L17" s="73">
        <f t="shared" si="5"/>
        <v>8235896</v>
      </c>
      <c r="M17" s="73">
        <f t="shared" si="6"/>
        <v>82358.960000000006</v>
      </c>
      <c r="N17" s="75"/>
      <c r="O17" s="75"/>
      <c r="P17" s="75"/>
      <c r="Q17" s="75"/>
      <c r="R17" s="75"/>
      <c r="S17" s="76">
        <f t="shared" si="7"/>
        <v>82358.960000000006</v>
      </c>
      <c r="T17" s="45">
        <f t="shared" si="4"/>
        <v>0</v>
      </c>
      <c r="U17" s="57"/>
    </row>
    <row r="18" spans="1:21" s="21" customFormat="1" ht="20.25" customHeight="1" x14ac:dyDescent="0.25">
      <c r="A18" s="66">
        <v>14</v>
      </c>
      <c r="B18" s="67" t="s">
        <v>16</v>
      </c>
      <c r="C18" s="68">
        <v>3.33</v>
      </c>
      <c r="D18" s="69"/>
      <c r="E18" s="69"/>
      <c r="F18" s="80">
        <f>C18*E18</f>
        <v>0</v>
      </c>
      <c r="G18" s="134"/>
      <c r="H18" s="68"/>
      <c r="I18" s="73">
        <f xml:space="preserve"> (C18+D18+F18+H18)*$S$1</f>
        <v>4961700</v>
      </c>
      <c r="J18" s="132">
        <v>3150679.5</v>
      </c>
      <c r="K18" s="132">
        <v>6933044.2055335967</v>
      </c>
      <c r="L18" s="73">
        <f>SUM(I18:K18)</f>
        <v>15045423.705533598</v>
      </c>
      <c r="M18" s="73">
        <f>L18*1%</f>
        <v>150454.23705533598</v>
      </c>
      <c r="N18" s="74"/>
      <c r="O18" s="75"/>
      <c r="P18" s="75"/>
      <c r="Q18" s="75"/>
      <c r="R18" s="75"/>
      <c r="S18" s="76">
        <f>M18</f>
        <v>150454.23705533598</v>
      </c>
      <c r="T18" s="45">
        <f>C18+D18+F18+H18</f>
        <v>3.33</v>
      </c>
      <c r="U18" s="40"/>
    </row>
    <row r="19" spans="1:21" s="21" customFormat="1" ht="20.2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133"/>
      <c r="H19" s="72"/>
      <c r="I19" s="73">
        <f t="shared" si="2"/>
        <v>4470000</v>
      </c>
      <c r="J19" s="132">
        <v>4514700</v>
      </c>
      <c r="K19" s="132">
        <v>10728000</v>
      </c>
      <c r="L19" s="73">
        <f t="shared" si="5"/>
        <v>19712700</v>
      </c>
      <c r="M19" s="73">
        <f t="shared" si="6"/>
        <v>197127</v>
      </c>
      <c r="N19" s="75"/>
      <c r="O19" s="75"/>
      <c r="P19" s="75"/>
      <c r="Q19" s="75"/>
      <c r="R19" s="75"/>
      <c r="S19" s="76">
        <f t="shared" si="7"/>
        <v>197127</v>
      </c>
      <c r="T19" s="45">
        <f t="shared" si="4"/>
        <v>3</v>
      </c>
      <c r="U19" s="40"/>
    </row>
    <row r="20" spans="1:21" s="21" customFormat="1" ht="20.2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>C20*E20</f>
        <v>0</v>
      </c>
      <c r="G20" s="133"/>
      <c r="H20" s="72"/>
      <c r="I20" s="73">
        <f xml:space="preserve"> (C20+D20+F20+H20)*$S$1</f>
        <v>4008100</v>
      </c>
      <c r="J20" s="132">
        <v>3947978.5</v>
      </c>
      <c r="K20" s="132">
        <v>8571398.7351778653</v>
      </c>
      <c r="L20" s="73">
        <f>SUM(I20:K20)</f>
        <v>16527477.235177865</v>
      </c>
      <c r="M20" s="73">
        <f>L20*1%</f>
        <v>165274.77235177867</v>
      </c>
      <c r="N20" s="75"/>
      <c r="O20" s="75"/>
      <c r="P20" s="75"/>
      <c r="Q20" s="75"/>
      <c r="R20" s="75"/>
      <c r="S20" s="76">
        <f>M20</f>
        <v>165274.77235177867</v>
      </c>
      <c r="T20" s="45">
        <f>C20+D20+F20+H20</f>
        <v>2.69</v>
      </c>
      <c r="U20" s="42"/>
    </row>
    <row r="21" spans="1:21" s="21" customFormat="1" ht="20.2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133">
        <v>0.15</v>
      </c>
      <c r="H21" s="72">
        <f>(C21+D21+F21)*G21</f>
        <v>0.66600000000000004</v>
      </c>
      <c r="I21" s="73">
        <f t="shared" si="2"/>
        <v>7607940.0000000009</v>
      </c>
      <c r="J21" s="132">
        <v>4035516</v>
      </c>
      <c r="K21" s="132">
        <v>11096978.181818182</v>
      </c>
      <c r="L21" s="73">
        <f t="shared" si="5"/>
        <v>22740434.18181818</v>
      </c>
      <c r="M21" s="73">
        <f t="shared" si="6"/>
        <v>227404.3418181818</v>
      </c>
      <c r="N21" s="75"/>
      <c r="O21" s="75"/>
      <c r="P21" s="75"/>
      <c r="Q21" s="75"/>
      <c r="R21" s="75"/>
      <c r="S21" s="76">
        <f t="shared" si="7"/>
        <v>227404.3418181818</v>
      </c>
      <c r="T21" s="45">
        <f t="shared" si="4"/>
        <v>5.1060000000000008</v>
      </c>
      <c r="U21" s="42"/>
    </row>
    <row r="22" spans="1:21" s="21" customFormat="1" ht="20.2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133"/>
      <c r="H22" s="72"/>
      <c r="I22" s="73">
        <f t="shared" si="2"/>
        <v>4470000</v>
      </c>
      <c r="J22" s="132">
        <v>3620700</v>
      </c>
      <c r="K22" s="132">
        <v>10572521.739130436</v>
      </c>
      <c r="L22" s="73">
        <f t="shared" ref="L22" si="9">SUM(I22:K22)</f>
        <v>18663221.739130437</v>
      </c>
      <c r="M22" s="73">
        <f t="shared" si="6"/>
        <v>186632.21739130438</v>
      </c>
      <c r="N22" s="75"/>
      <c r="O22" s="75"/>
      <c r="P22" s="75"/>
      <c r="Q22" s="75"/>
      <c r="R22" s="75"/>
      <c r="S22" s="76">
        <f t="shared" si="7"/>
        <v>186632.21739130438</v>
      </c>
      <c r="T22" s="45">
        <f t="shared" si="4"/>
        <v>3</v>
      </c>
      <c r="U22" s="42"/>
    </row>
    <row r="23" spans="1:21" s="12" customFormat="1" ht="24" customHeight="1" x14ac:dyDescent="0.25">
      <c r="A23" s="155" t="s">
        <v>18</v>
      </c>
      <c r="B23" s="156"/>
      <c r="C23" s="156"/>
      <c r="D23" s="156"/>
      <c r="E23" s="156"/>
      <c r="F23" s="156"/>
      <c r="G23" s="156"/>
      <c r="H23" s="156"/>
      <c r="I23" s="157"/>
      <c r="J23" s="83">
        <f t="shared" ref="J23:S23" si="10">SUM(J5:J22)</f>
        <v>96906732</v>
      </c>
      <c r="K23" s="83">
        <f t="shared" si="10"/>
        <v>190455144.90276679</v>
      </c>
      <c r="L23" s="83">
        <f t="shared" si="10"/>
        <v>413335319.50276685</v>
      </c>
      <c r="M23" s="83">
        <f t="shared" si="10"/>
        <v>4133353.195027668</v>
      </c>
      <c r="N23" s="83">
        <f t="shared" si="10"/>
        <v>0</v>
      </c>
      <c r="O23" s="83">
        <f t="shared" si="10"/>
        <v>0</v>
      </c>
      <c r="P23" s="83">
        <f t="shared" si="10"/>
        <v>0</v>
      </c>
      <c r="Q23" s="83">
        <f t="shared" si="10"/>
        <v>0</v>
      </c>
      <c r="R23" s="83">
        <f t="shared" si="10"/>
        <v>0</v>
      </c>
      <c r="S23" s="83">
        <f t="shared" si="10"/>
        <v>4133353.195027668</v>
      </c>
      <c r="U23" s="83"/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53" t="s">
        <v>30</v>
      </c>
      <c r="B25" s="153"/>
      <c r="C25" s="153"/>
      <c r="D25" s="166">
        <f>S23*30%</f>
        <v>1240005.9585083004</v>
      </c>
      <c r="E25" s="166"/>
      <c r="F25" s="166"/>
      <c r="G25" s="135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53" t="s">
        <v>31</v>
      </c>
      <c r="B26" s="153"/>
      <c r="C26" s="153"/>
      <c r="D26" s="166">
        <f>S23*70%</f>
        <v>2893347.2365193674</v>
      </c>
      <c r="E26" s="166"/>
      <c r="F26" s="166"/>
      <c r="G26" s="135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65" t="s">
        <v>28</v>
      </c>
      <c r="B27" s="165"/>
      <c r="C27" s="165"/>
      <c r="D27" s="165"/>
      <c r="E27" s="165"/>
      <c r="F27" s="165"/>
      <c r="G27" s="129"/>
      <c r="H27" s="93"/>
      <c r="I27" s="93"/>
      <c r="J27" s="93"/>
      <c r="K27" s="93"/>
      <c r="L27" s="165" t="s">
        <v>29</v>
      </c>
      <c r="M27" s="165"/>
      <c r="N27" s="165"/>
      <c r="O27" s="165"/>
      <c r="P27" s="165"/>
      <c r="Q27" s="165"/>
      <c r="R27" s="165"/>
      <c r="S27" s="165"/>
    </row>
    <row r="28" spans="1:21" s="15" customFormat="1" ht="15.75" x14ac:dyDescent="0.25">
      <c r="A28" s="94"/>
      <c r="B28" s="94"/>
      <c r="C28" s="94"/>
      <c r="D28" s="87"/>
      <c r="E28" s="87"/>
      <c r="F28" s="87"/>
      <c r="G28" s="129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9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9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9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64"/>
      <c r="E32" s="164"/>
      <c r="F32" s="87"/>
      <c r="G32" s="99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136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65"/>
      <c r="B34" s="165"/>
      <c r="C34" s="165"/>
      <c r="D34" s="165"/>
      <c r="E34" s="165"/>
      <c r="F34" s="165"/>
      <c r="G34" s="129"/>
      <c r="H34" s="93"/>
      <c r="I34" s="93"/>
      <c r="J34" s="93"/>
      <c r="K34" s="93"/>
      <c r="L34" s="165" t="s">
        <v>7</v>
      </c>
      <c r="M34" s="165"/>
      <c r="N34" s="165"/>
      <c r="O34" s="165"/>
      <c r="P34" s="165"/>
      <c r="Q34" s="165"/>
      <c r="R34" s="165"/>
      <c r="S34" s="165"/>
    </row>
    <row r="35" spans="1:19" s="15" customFormat="1" ht="15.75" x14ac:dyDescent="0.25">
      <c r="A35" s="88"/>
      <c r="B35" s="88"/>
      <c r="C35" s="88"/>
      <c r="D35" s="88"/>
      <c r="E35" s="88"/>
      <c r="F35" s="88"/>
      <c r="G35" s="12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26"/>
      <c r="D36" s="88"/>
      <c r="E36" s="88"/>
      <c r="F36" s="88"/>
      <c r="G36" s="12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12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26"/>
      <c r="D38" s="88"/>
      <c r="E38" s="88"/>
      <c r="F38" s="88"/>
      <c r="G38" s="12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98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98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98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98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98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98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98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98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98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98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98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98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98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98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98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98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  <mergeCell ref="A23:I23"/>
    <mergeCell ref="A1:F1"/>
    <mergeCell ref="G1:M1"/>
    <mergeCell ref="A2:S2"/>
    <mergeCell ref="E3:F3"/>
    <mergeCell ref="G3:H3"/>
  </mergeCells>
  <pageMargins left="0.22" right="0.2" top="0.31" bottom="0.25" header="0.2" footer="0.2"/>
  <pageSetup paperSize="9" scale="9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workbookViewId="0">
      <selection activeCell="H12" sqref="H12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9" customWidth="1"/>
    <col min="8" max="8" width="10.5703125" style="94" customWidth="1"/>
    <col min="9" max="9" width="13.28515625" style="94" customWidth="1"/>
    <col min="10" max="10" width="13.7109375" style="94" customWidth="1"/>
    <col min="11" max="11" width="13.7109375" style="94" hidden="1" customWidth="1"/>
    <col min="12" max="12" width="15.28515625" style="94" customWidth="1"/>
    <col min="13" max="13" width="12.7109375" style="94" customWidth="1"/>
    <col min="14" max="15" width="0" style="94" hidden="1" customWidth="1"/>
    <col min="16" max="16" width="12.42578125" style="94" hidden="1" customWidth="1"/>
    <col min="17" max="17" width="0" style="94" hidden="1" customWidth="1"/>
    <col min="18" max="18" width="0.5703125" style="94" hidden="1" customWidth="1"/>
    <col min="19" max="19" width="12.7109375" style="94" customWidth="1"/>
    <col min="20" max="20" width="6.85546875" customWidth="1"/>
    <col min="21" max="21" width="12.7109375" customWidth="1"/>
    <col min="22" max="22" width="9.85546875" bestFit="1" customWidth="1"/>
  </cols>
  <sheetData>
    <row r="1" spans="1:22" s="3" customFormat="1" ht="56.2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2.75" customHeight="1" x14ac:dyDescent="0.25">
      <c r="A2" s="160" t="s">
        <v>68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s="12" customFormat="1" ht="34.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67</v>
      </c>
      <c r="K3" s="108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T3" s="138"/>
      <c r="U3" s="110"/>
    </row>
    <row r="4" spans="1:22" s="14" customFormat="1" ht="21.75" customHeight="1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30">
        <v>10</v>
      </c>
      <c r="K4" s="13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37">
        <v>14</v>
      </c>
      <c r="U4" s="40"/>
    </row>
    <row r="5" spans="1:22" s="21" customFormat="1" ht="22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5" si="0">C5*E5</f>
        <v>0.49800000000000005</v>
      </c>
      <c r="G5" s="133">
        <v>0.33</v>
      </c>
      <c r="H5" s="72">
        <f t="shared" ref="H5:H6" si="1">(C5+D5+F5)*G5</f>
        <v>2.1047400000000005</v>
      </c>
      <c r="I5" s="73">
        <f t="shared" ref="I5:I25" si="2" xml:space="preserve"> (C5+D5+F5+H5)*$S$1</f>
        <v>12639282.600000001</v>
      </c>
      <c r="J5" s="73">
        <f t="shared" ref="J5:J25" si="3">(C5+D5+F5)*$S$1</f>
        <v>9503220.0000000019</v>
      </c>
      <c r="K5" s="132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5" si="4">C5+D5+F5+H5</f>
        <v>8.4827400000000015</v>
      </c>
      <c r="U5" s="40"/>
    </row>
    <row r="6" spans="1:22" s="21" customFormat="1" ht="22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133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132"/>
      <c r="L6" s="73">
        <f t="shared" ref="L6:L25" si="5">SUM(I6:K6)</f>
        <v>16565820.000000004</v>
      </c>
      <c r="M6" s="73">
        <f t="shared" ref="M6:M25" si="6">L6*1%</f>
        <v>165658.20000000004</v>
      </c>
      <c r="N6" s="74"/>
      <c r="O6" s="75"/>
      <c r="P6" s="75"/>
      <c r="Q6" s="75"/>
      <c r="R6" s="75"/>
      <c r="S6" s="76">
        <f t="shared" ref="S6:S25" si="7">M6</f>
        <v>165658.20000000004</v>
      </c>
      <c r="T6" s="45">
        <f t="shared" si="4"/>
        <v>6.0180000000000007</v>
      </c>
      <c r="U6" s="40"/>
    </row>
    <row r="7" spans="1:22" s="21" customFormat="1" ht="22.5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133"/>
      <c r="H7" s="72">
        <f>(C7+D7+F7)*G7</f>
        <v>0</v>
      </c>
      <c r="I7" s="73">
        <f xml:space="preserve"> (C7+D7+F7+H7)*$S$1</f>
        <v>3380810</v>
      </c>
      <c r="J7" s="73">
        <f t="shared" si="3"/>
        <v>3380810</v>
      </c>
      <c r="K7" s="132"/>
      <c r="L7" s="73">
        <f t="shared" si="5"/>
        <v>6761620</v>
      </c>
      <c r="M7" s="73">
        <f t="shared" si="6"/>
        <v>67616.2</v>
      </c>
      <c r="N7" s="75"/>
      <c r="O7" s="75"/>
      <c r="P7" s="75"/>
      <c r="Q7" s="75"/>
      <c r="R7" s="75"/>
      <c r="S7" s="76">
        <f t="shared" si="7"/>
        <v>67616.2</v>
      </c>
      <c r="T7" s="45">
        <f t="shared" si="4"/>
        <v>2.2690000000000001</v>
      </c>
      <c r="U7" s="109"/>
    </row>
    <row r="8" spans="1:22" s="21" customFormat="1" ht="22.5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134"/>
      <c r="H8" s="68"/>
      <c r="I8" s="73">
        <f xml:space="preserve"> (C8+D8+F8+H8)*$S$1</f>
        <v>6615600.0000000009</v>
      </c>
      <c r="J8" s="73">
        <f t="shared" si="3"/>
        <v>6615600.0000000009</v>
      </c>
      <c r="K8" s="132"/>
      <c r="L8" s="73">
        <f t="shared" si="5"/>
        <v>13231200.000000002</v>
      </c>
      <c r="M8" s="73">
        <f t="shared" si="6"/>
        <v>132312.00000000003</v>
      </c>
      <c r="N8" s="75"/>
      <c r="O8" s="75"/>
      <c r="P8" s="75"/>
      <c r="Q8" s="75"/>
      <c r="R8" s="75"/>
      <c r="S8" s="76">
        <f t="shared" si="7"/>
        <v>132312.00000000003</v>
      </c>
      <c r="T8" s="45">
        <f t="shared" si="4"/>
        <v>4.4400000000000004</v>
      </c>
      <c r="U8" s="40"/>
    </row>
    <row r="9" spans="1:22" s="21" customFormat="1" ht="22.5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134"/>
      <c r="H9" s="68"/>
      <c r="I9" s="73">
        <f t="shared" si="2"/>
        <v>7941700</v>
      </c>
      <c r="J9" s="73">
        <v>6353360</v>
      </c>
      <c r="K9" s="132"/>
      <c r="L9" s="73">
        <f t="shared" si="5"/>
        <v>14295060</v>
      </c>
      <c r="M9" s="73">
        <f t="shared" si="6"/>
        <v>142950.6</v>
      </c>
      <c r="N9" s="74"/>
      <c r="O9" s="75"/>
      <c r="P9" s="75"/>
      <c r="Q9" s="75"/>
      <c r="R9" s="75"/>
      <c r="S9" s="76">
        <f t="shared" si="7"/>
        <v>142950.6</v>
      </c>
      <c r="T9" s="45">
        <f t="shared" si="4"/>
        <v>5.33</v>
      </c>
      <c r="U9" s="40"/>
    </row>
    <row r="10" spans="1:22" s="21" customFormat="1" ht="22.5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134"/>
      <c r="H10" s="68"/>
      <c r="I10" s="73">
        <f t="shared" si="2"/>
        <v>8757922</v>
      </c>
      <c r="J10" s="73">
        <f t="shared" si="3"/>
        <v>8757922</v>
      </c>
      <c r="K10" s="132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2.5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134"/>
      <c r="H11" s="68"/>
      <c r="I11" s="73">
        <f t="shared" si="2"/>
        <v>6466600</v>
      </c>
      <c r="J11" s="73">
        <f t="shared" si="3"/>
        <v>6466600</v>
      </c>
      <c r="K11" s="132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2.5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133">
        <v>0.15</v>
      </c>
      <c r="H12" s="72">
        <f t="shared" ref="H12:H17" si="8"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132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2.5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133">
        <v>0.19</v>
      </c>
      <c r="H13" s="72">
        <f t="shared" si="8"/>
        <v>0.96900000000000008</v>
      </c>
      <c r="I13" s="73">
        <f t="shared" si="2"/>
        <v>9042810.0000000019</v>
      </c>
      <c r="J13" s="73">
        <f t="shared" si="3"/>
        <v>7599000.0000000009</v>
      </c>
      <c r="K13" s="132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2.5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133">
        <v>0.27</v>
      </c>
      <c r="H14" s="72">
        <f t="shared" si="8"/>
        <v>1.6767000000000001</v>
      </c>
      <c r="I14" s="73">
        <f xml:space="preserve"> (C14+D14+F14+H14)*$S$1</f>
        <v>11751183</v>
      </c>
      <c r="J14" s="73">
        <f t="shared" si="3"/>
        <v>9252900</v>
      </c>
      <c r="K14" s="132"/>
      <c r="L14" s="73">
        <f t="shared" si="5"/>
        <v>21004083</v>
      </c>
      <c r="M14" s="73">
        <f t="shared" si="6"/>
        <v>210040.83000000002</v>
      </c>
      <c r="N14" s="75"/>
      <c r="O14" s="75"/>
      <c r="P14" s="75"/>
      <c r="Q14" s="75"/>
      <c r="R14" s="75"/>
      <c r="S14" s="76">
        <f t="shared" si="7"/>
        <v>210040.83000000002</v>
      </c>
      <c r="T14" s="45">
        <f t="shared" si="4"/>
        <v>7.8867000000000003</v>
      </c>
      <c r="U14" s="40"/>
      <c r="V14" s="40"/>
    </row>
    <row r="15" spans="1:22" s="21" customFormat="1" ht="22.5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133">
        <v>7.0000000000000007E-2</v>
      </c>
      <c r="H15" s="72">
        <f t="shared" si="8"/>
        <v>0.26460000000000006</v>
      </c>
      <c r="I15" s="73">
        <f xml:space="preserve"> (C15+D15+F15+H15)*$S$1</f>
        <v>6026454</v>
      </c>
      <c r="J15" s="73">
        <f t="shared" si="3"/>
        <v>5632200</v>
      </c>
      <c r="K15" s="132"/>
      <c r="L15" s="73">
        <f t="shared" si="5"/>
        <v>11658654</v>
      </c>
      <c r="M15" s="73">
        <f t="shared" si="6"/>
        <v>116586.54000000001</v>
      </c>
      <c r="N15" s="75"/>
      <c r="O15" s="75"/>
      <c r="P15" s="75"/>
      <c r="Q15" s="75"/>
      <c r="R15" s="75"/>
      <c r="S15" s="76">
        <f t="shared" si="7"/>
        <v>116586.54000000001</v>
      </c>
      <c r="T15" s="45">
        <f t="shared" si="4"/>
        <v>4.0446</v>
      </c>
      <c r="U15" s="42"/>
    </row>
    <row r="16" spans="1:22" s="21" customFormat="1" ht="22.5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8"/>
        <v>0.45210000000000006</v>
      </c>
      <c r="I16" s="73">
        <f xml:space="preserve"> (C16+D16+F16+H16)*$S$1</f>
        <v>6797529</v>
      </c>
      <c r="J16" s="73">
        <f t="shared" si="3"/>
        <v>6123900.0000000009</v>
      </c>
      <c r="K16" s="132"/>
      <c r="L16" s="73">
        <f t="shared" si="5"/>
        <v>12921429</v>
      </c>
      <c r="M16" s="73">
        <f t="shared" si="6"/>
        <v>129214.29000000001</v>
      </c>
      <c r="N16" s="75"/>
      <c r="O16" s="75"/>
      <c r="P16" s="75"/>
      <c r="Q16" s="75"/>
      <c r="R16" s="75"/>
      <c r="S16" s="76">
        <f t="shared" si="7"/>
        <v>129214.29000000001</v>
      </c>
      <c r="T16" s="45">
        <f t="shared" si="4"/>
        <v>4.5621</v>
      </c>
      <c r="U16" s="42"/>
    </row>
    <row r="17" spans="1:21" s="21" customFormat="1" ht="22.5" customHeight="1" x14ac:dyDescent="0.25">
      <c r="A17" s="66">
        <v>13</v>
      </c>
      <c r="B17" s="67" t="s">
        <v>65</v>
      </c>
      <c r="C17" s="68">
        <v>4.6500000000000004</v>
      </c>
      <c r="D17" s="69">
        <v>0.25</v>
      </c>
      <c r="E17" s="69"/>
      <c r="F17" s="80">
        <f>C17*E17</f>
        <v>0</v>
      </c>
      <c r="G17" s="133">
        <v>0.18</v>
      </c>
      <c r="H17" s="72">
        <f t="shared" si="8"/>
        <v>0.88200000000000001</v>
      </c>
      <c r="I17" s="73">
        <f xml:space="preserve"> (C17+D17+F17+H17)*$S$1</f>
        <v>8615180</v>
      </c>
      <c r="J17" s="73">
        <f t="shared" si="3"/>
        <v>7301000.0000000009</v>
      </c>
      <c r="K17" s="132"/>
      <c r="L17" s="73">
        <f t="shared" si="5"/>
        <v>15916180</v>
      </c>
      <c r="M17" s="73">
        <f t="shared" si="6"/>
        <v>159161.80000000002</v>
      </c>
      <c r="N17" s="75"/>
      <c r="O17" s="75"/>
      <c r="P17" s="75"/>
      <c r="Q17" s="75"/>
      <c r="R17" s="75"/>
      <c r="S17" s="76">
        <f t="shared" si="7"/>
        <v>159161.80000000002</v>
      </c>
      <c r="T17" s="45">
        <f t="shared" si="4"/>
        <v>5.782</v>
      </c>
      <c r="U17" s="42"/>
    </row>
    <row r="18" spans="1:21" s="21" customFormat="1" ht="22.5" customHeight="1" x14ac:dyDescent="0.25">
      <c r="A18" s="66">
        <v>14</v>
      </c>
      <c r="B18" s="67" t="s">
        <v>8</v>
      </c>
      <c r="C18" s="68">
        <v>3.99</v>
      </c>
      <c r="D18" s="69"/>
      <c r="E18" s="69"/>
      <c r="F18" s="80">
        <f t="shared" si="0"/>
        <v>0</v>
      </c>
      <c r="G18" s="134"/>
      <c r="H18" s="68"/>
      <c r="I18" s="73">
        <f t="shared" si="2"/>
        <v>5945100</v>
      </c>
      <c r="J18" s="73">
        <f t="shared" si="3"/>
        <v>5945100</v>
      </c>
      <c r="K18" s="132"/>
      <c r="L18" s="73">
        <f t="shared" si="5"/>
        <v>11890200</v>
      </c>
      <c r="M18" s="73">
        <f t="shared" si="6"/>
        <v>118902</v>
      </c>
      <c r="N18" s="74"/>
      <c r="O18" s="75"/>
      <c r="P18" s="75"/>
      <c r="Q18" s="75"/>
      <c r="R18" s="75"/>
      <c r="S18" s="76">
        <f t="shared" si="7"/>
        <v>118902</v>
      </c>
      <c r="T18" s="45">
        <f t="shared" si="4"/>
        <v>3.99</v>
      </c>
      <c r="U18" s="40"/>
    </row>
    <row r="19" spans="1:21" s="21" customFormat="1" ht="22.5" customHeight="1" x14ac:dyDescent="0.25">
      <c r="A19" s="66">
        <v>15</v>
      </c>
      <c r="B19" s="67" t="s">
        <v>9</v>
      </c>
      <c r="C19" s="68"/>
      <c r="D19" s="69"/>
      <c r="E19" s="69"/>
      <c r="F19" s="80"/>
      <c r="G19" s="134"/>
      <c r="H19" s="68"/>
      <c r="I19" s="73">
        <v>5313481</v>
      </c>
      <c r="J19" s="132">
        <v>2922415</v>
      </c>
      <c r="K19" s="132"/>
      <c r="L19" s="73">
        <f t="shared" si="5"/>
        <v>8235896</v>
      </c>
      <c r="M19" s="73">
        <f t="shared" si="6"/>
        <v>82358.960000000006</v>
      </c>
      <c r="N19" s="75"/>
      <c r="O19" s="75"/>
      <c r="P19" s="75"/>
      <c r="Q19" s="75"/>
      <c r="R19" s="75"/>
      <c r="S19" s="76">
        <f t="shared" si="7"/>
        <v>82358.960000000006</v>
      </c>
      <c r="T19" s="45">
        <f t="shared" si="4"/>
        <v>0</v>
      </c>
      <c r="U19" s="57"/>
    </row>
    <row r="20" spans="1:21" s="21" customFormat="1" ht="22.5" customHeight="1" x14ac:dyDescent="0.25">
      <c r="A20" s="66">
        <v>16</v>
      </c>
      <c r="B20" s="67" t="s">
        <v>16</v>
      </c>
      <c r="C20" s="68">
        <v>3.33</v>
      </c>
      <c r="D20" s="69"/>
      <c r="E20" s="69"/>
      <c r="F20" s="80">
        <f>C20*E20</f>
        <v>0</v>
      </c>
      <c r="G20" s="134"/>
      <c r="H20" s="68"/>
      <c r="I20" s="73">
        <f xml:space="preserve"> (C20+D20+F20+H20)*$S$1</f>
        <v>4961700</v>
      </c>
      <c r="J20" s="73">
        <f t="shared" si="3"/>
        <v>4961700</v>
      </c>
      <c r="K20" s="132"/>
      <c r="L20" s="73">
        <f t="shared" si="5"/>
        <v>9923400</v>
      </c>
      <c r="M20" s="73">
        <f t="shared" si="6"/>
        <v>99234</v>
      </c>
      <c r="N20" s="74"/>
      <c r="O20" s="75"/>
      <c r="P20" s="75"/>
      <c r="Q20" s="75"/>
      <c r="R20" s="75"/>
      <c r="S20" s="76">
        <f t="shared" si="7"/>
        <v>99234</v>
      </c>
      <c r="T20" s="45">
        <f t="shared" si="4"/>
        <v>3.33</v>
      </c>
      <c r="U20" s="40"/>
    </row>
    <row r="21" spans="1:21" s="21" customFormat="1" ht="22.5" customHeight="1" x14ac:dyDescent="0.25">
      <c r="A21" s="66">
        <v>17</v>
      </c>
      <c r="B21" s="67" t="s">
        <v>24</v>
      </c>
      <c r="C21" s="82">
        <v>3</v>
      </c>
      <c r="D21" s="69"/>
      <c r="E21" s="69"/>
      <c r="F21" s="80">
        <f t="shared" si="0"/>
        <v>0</v>
      </c>
      <c r="G21" s="133"/>
      <c r="H21" s="72"/>
      <c r="I21" s="73">
        <f t="shared" si="2"/>
        <v>4470000</v>
      </c>
      <c r="J21" s="73">
        <f t="shared" si="3"/>
        <v>4470000</v>
      </c>
      <c r="K21" s="132"/>
      <c r="L21" s="73">
        <f t="shared" si="5"/>
        <v>8940000</v>
      </c>
      <c r="M21" s="73">
        <f t="shared" si="6"/>
        <v>89400</v>
      </c>
      <c r="N21" s="75"/>
      <c r="O21" s="75"/>
      <c r="P21" s="75"/>
      <c r="Q21" s="75"/>
      <c r="R21" s="75"/>
      <c r="S21" s="76">
        <f t="shared" si="7"/>
        <v>89400</v>
      </c>
      <c r="T21" s="45">
        <f t="shared" si="4"/>
        <v>3</v>
      </c>
      <c r="U21" s="40"/>
    </row>
    <row r="22" spans="1:21" s="21" customFormat="1" ht="22.5" customHeight="1" x14ac:dyDescent="0.25">
      <c r="A22" s="66">
        <v>18</v>
      </c>
      <c r="B22" s="67" t="s">
        <v>66</v>
      </c>
      <c r="C22" s="82"/>
      <c r="D22" s="69"/>
      <c r="E22" s="69"/>
      <c r="F22" s="80"/>
      <c r="G22" s="133"/>
      <c r="H22" s="72"/>
      <c r="I22" s="73">
        <v>5214164</v>
      </c>
      <c r="J22" s="132">
        <v>2867790</v>
      </c>
      <c r="K22" s="132"/>
      <c r="L22" s="73">
        <f t="shared" si="5"/>
        <v>8081954</v>
      </c>
      <c r="M22" s="73">
        <f t="shared" si="6"/>
        <v>80819.540000000008</v>
      </c>
      <c r="N22" s="75"/>
      <c r="O22" s="75"/>
      <c r="P22" s="75"/>
      <c r="Q22" s="75"/>
      <c r="R22" s="75"/>
      <c r="S22" s="76">
        <f t="shared" si="7"/>
        <v>80819.540000000008</v>
      </c>
      <c r="T22" s="45">
        <f t="shared" si="4"/>
        <v>0</v>
      </c>
      <c r="U22" s="40"/>
    </row>
    <row r="23" spans="1:21" s="21" customFormat="1" ht="22.5" customHeight="1" x14ac:dyDescent="0.25">
      <c r="A23" s="66">
        <v>19</v>
      </c>
      <c r="B23" s="67" t="s">
        <v>36</v>
      </c>
      <c r="C23" s="72">
        <v>2.34</v>
      </c>
      <c r="D23" s="69">
        <v>0.35</v>
      </c>
      <c r="E23" s="69"/>
      <c r="F23" s="80">
        <f>C23*E23</f>
        <v>0</v>
      </c>
      <c r="G23" s="133"/>
      <c r="H23" s="72"/>
      <c r="I23" s="73">
        <f xml:space="preserve"> (C23+D23+F23+H23)*$S$1</f>
        <v>4008100</v>
      </c>
      <c r="J23" s="73">
        <f t="shared" si="3"/>
        <v>4008100</v>
      </c>
      <c r="K23" s="132"/>
      <c r="L23" s="73">
        <f t="shared" si="5"/>
        <v>8016200</v>
      </c>
      <c r="M23" s="73">
        <f t="shared" si="6"/>
        <v>80162</v>
      </c>
      <c r="N23" s="75"/>
      <c r="O23" s="75"/>
      <c r="P23" s="75"/>
      <c r="Q23" s="75"/>
      <c r="R23" s="75"/>
      <c r="S23" s="76">
        <f t="shared" si="7"/>
        <v>80162</v>
      </c>
      <c r="T23" s="45">
        <f t="shared" si="4"/>
        <v>2.69</v>
      </c>
      <c r="U23" s="42"/>
    </row>
    <row r="24" spans="1:21" s="21" customFormat="1" ht="22.5" customHeight="1" x14ac:dyDescent="0.25">
      <c r="A24" s="66">
        <v>20</v>
      </c>
      <c r="B24" s="67" t="s">
        <v>35</v>
      </c>
      <c r="C24" s="68">
        <v>3.99</v>
      </c>
      <c r="D24" s="69">
        <v>0.45</v>
      </c>
      <c r="E24" s="69"/>
      <c r="F24" s="80">
        <f t="shared" si="0"/>
        <v>0</v>
      </c>
      <c r="G24" s="133">
        <v>0.15</v>
      </c>
      <c r="H24" s="72">
        <f>(C24+D24+F24)*G24</f>
        <v>0.66600000000000004</v>
      </c>
      <c r="I24" s="73">
        <f t="shared" si="2"/>
        <v>7607940.0000000009</v>
      </c>
      <c r="J24" s="73">
        <f t="shared" si="3"/>
        <v>6615600.0000000009</v>
      </c>
      <c r="K24" s="132"/>
      <c r="L24" s="73">
        <f t="shared" si="5"/>
        <v>14223540.000000002</v>
      </c>
      <c r="M24" s="73">
        <f t="shared" si="6"/>
        <v>142235.40000000002</v>
      </c>
      <c r="N24" s="75"/>
      <c r="O24" s="75"/>
      <c r="P24" s="75"/>
      <c r="Q24" s="75"/>
      <c r="R24" s="75"/>
      <c r="S24" s="76">
        <f t="shared" si="7"/>
        <v>142235.40000000002</v>
      </c>
      <c r="T24" s="45">
        <f t="shared" si="4"/>
        <v>5.1060000000000008</v>
      </c>
      <c r="U24" s="42"/>
    </row>
    <row r="25" spans="1:21" s="21" customFormat="1" ht="22.5" customHeight="1" x14ac:dyDescent="0.25">
      <c r="A25" s="66">
        <v>21</v>
      </c>
      <c r="B25" s="67" t="s">
        <v>33</v>
      </c>
      <c r="C25" s="68">
        <v>3</v>
      </c>
      <c r="D25" s="69"/>
      <c r="E25" s="69"/>
      <c r="F25" s="80">
        <f t="shared" si="0"/>
        <v>0</v>
      </c>
      <c r="G25" s="133"/>
      <c r="H25" s="72"/>
      <c r="I25" s="73">
        <f t="shared" si="2"/>
        <v>4470000</v>
      </c>
      <c r="J25" s="73">
        <f t="shared" si="3"/>
        <v>4470000</v>
      </c>
      <c r="K25" s="132"/>
      <c r="L25" s="73">
        <f t="shared" si="5"/>
        <v>8940000</v>
      </c>
      <c r="M25" s="73">
        <f t="shared" si="6"/>
        <v>89400</v>
      </c>
      <c r="N25" s="75"/>
      <c r="O25" s="75"/>
      <c r="P25" s="75"/>
      <c r="Q25" s="75"/>
      <c r="R25" s="75"/>
      <c r="S25" s="76">
        <f t="shared" si="7"/>
        <v>89400</v>
      </c>
      <c r="T25" s="45">
        <f t="shared" si="4"/>
        <v>3</v>
      </c>
      <c r="U25" s="42"/>
    </row>
    <row r="26" spans="1:21" s="12" customFormat="1" ht="22.5" customHeight="1" x14ac:dyDescent="0.25">
      <c r="A26" s="155" t="s">
        <v>18</v>
      </c>
      <c r="B26" s="156"/>
      <c r="C26" s="156"/>
      <c r="D26" s="156"/>
      <c r="E26" s="156"/>
      <c r="F26" s="156"/>
      <c r="G26" s="156"/>
      <c r="H26" s="156"/>
      <c r="I26" s="157"/>
      <c r="J26" s="83">
        <f t="shared" ref="J26:S26" si="9">SUM(J5:J25)</f>
        <v>127461817</v>
      </c>
      <c r="K26" s="83">
        <f t="shared" si="9"/>
        <v>0</v>
      </c>
      <c r="L26" s="83">
        <f t="shared" si="9"/>
        <v>274062132.60000002</v>
      </c>
      <c r="M26" s="83">
        <f t="shared" si="9"/>
        <v>2740621.3260000004</v>
      </c>
      <c r="N26" s="83">
        <f t="shared" si="9"/>
        <v>0</v>
      </c>
      <c r="O26" s="83">
        <f t="shared" si="9"/>
        <v>0</v>
      </c>
      <c r="P26" s="83">
        <f t="shared" si="9"/>
        <v>0</v>
      </c>
      <c r="Q26" s="83">
        <f t="shared" si="9"/>
        <v>0</v>
      </c>
      <c r="R26" s="83">
        <f t="shared" si="9"/>
        <v>0</v>
      </c>
      <c r="S26" s="83">
        <f t="shared" si="9"/>
        <v>2740621.3260000004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53" t="s">
        <v>30</v>
      </c>
      <c r="B28" s="153"/>
      <c r="C28" s="153"/>
      <c r="D28" s="166">
        <f>S26*30%</f>
        <v>822186.39780000004</v>
      </c>
      <c r="E28" s="166"/>
      <c r="F28" s="166"/>
      <c r="G28" s="135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53" t="s">
        <v>31</v>
      </c>
      <c r="B29" s="153"/>
      <c r="C29" s="153"/>
      <c r="D29" s="166">
        <f>S26*70%</f>
        <v>1918434.9282000002</v>
      </c>
      <c r="E29" s="166"/>
      <c r="F29" s="166"/>
      <c r="G29" s="135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65" t="s">
        <v>28</v>
      </c>
      <c r="B30" s="165"/>
      <c r="C30" s="165"/>
      <c r="D30" s="165"/>
      <c r="E30" s="165"/>
      <c r="F30" s="165"/>
      <c r="G30" s="140"/>
      <c r="H30" s="93"/>
      <c r="I30" s="93"/>
      <c r="J30" s="93"/>
      <c r="K30" s="93"/>
      <c r="L30" s="165" t="s">
        <v>29</v>
      </c>
      <c r="M30" s="165"/>
      <c r="N30" s="165"/>
      <c r="O30" s="165"/>
      <c r="P30" s="165"/>
      <c r="Q30" s="165"/>
      <c r="R30" s="165"/>
      <c r="S30" s="165"/>
    </row>
    <row r="31" spans="1:21" s="15" customFormat="1" ht="15.75" x14ac:dyDescent="0.25">
      <c r="A31" s="94"/>
      <c r="B31" s="94"/>
      <c r="C31" s="94"/>
      <c r="D31" s="87"/>
      <c r="E31" s="87"/>
      <c r="F31" s="87"/>
      <c r="G31" s="140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9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9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9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64"/>
      <c r="E35" s="164"/>
      <c r="F35" s="87"/>
      <c r="G35" s="99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136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65" t="s">
        <v>15</v>
      </c>
      <c r="B37" s="165"/>
      <c r="C37" s="165"/>
      <c r="D37" s="165"/>
      <c r="E37" s="165"/>
      <c r="F37" s="165"/>
      <c r="G37" s="140"/>
      <c r="H37" s="93"/>
      <c r="I37" s="93"/>
      <c r="J37" s="93"/>
      <c r="K37" s="93"/>
      <c r="L37" s="165" t="s">
        <v>7</v>
      </c>
      <c r="M37" s="165"/>
      <c r="N37" s="165"/>
      <c r="O37" s="165"/>
      <c r="P37" s="165"/>
      <c r="Q37" s="165"/>
      <c r="R37" s="165"/>
      <c r="S37" s="165"/>
    </row>
    <row r="38" spans="1:19" s="15" customFormat="1" ht="15.75" x14ac:dyDescent="0.25">
      <c r="A38" s="88"/>
      <c r="B38" s="88"/>
      <c r="C38" s="88"/>
      <c r="D38" s="88"/>
      <c r="E38" s="88"/>
      <c r="F38" s="88"/>
      <c r="G38" s="139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</sheetData>
  <mergeCells count="15"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  <mergeCell ref="A26:I26"/>
    <mergeCell ref="A1:F1"/>
    <mergeCell ref="G1:M1"/>
    <mergeCell ref="A2:S2"/>
    <mergeCell ref="E3:F3"/>
    <mergeCell ref="G3:H3"/>
  </mergeCells>
  <printOptions horizontalCentered="1"/>
  <pageMargins left="0.22" right="0.2" top="0.31" bottom="0.25" header="0.2" footer="0.2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workbookViewId="0">
      <selection activeCell="J4" sqref="J4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hidden="1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2.8554687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0" t="s">
        <v>69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72</v>
      </c>
      <c r="K3" s="60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59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3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3" si="2" xml:space="preserve"> (C5+D5+F5+H5)*$S$1</f>
        <v>12639282.600000001</v>
      </c>
      <c r="J5" s="132">
        <f t="shared" ref="J5:J17" si="3">(C5+D5+F5)*$S$1</f>
        <v>9503220.0000000019</v>
      </c>
      <c r="K5" s="132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5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32">
        <f t="shared" si="3"/>
        <v>7599000.0000000009</v>
      </c>
      <c r="K6" s="132"/>
      <c r="L6" s="73">
        <f t="shared" ref="L6:L22" si="5">SUM(I6:K6)</f>
        <v>16565820.000000004</v>
      </c>
      <c r="M6" s="73">
        <f t="shared" ref="M6:M23" si="6">L6*1%</f>
        <v>165658.20000000004</v>
      </c>
      <c r="N6" s="74"/>
      <c r="O6" s="75"/>
      <c r="P6" s="75"/>
      <c r="Q6" s="75"/>
      <c r="R6" s="75"/>
      <c r="S6" s="76">
        <f t="shared" ref="S6:S23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32">
        <f>(C7+D7+F7)*$S$1</f>
        <v>3380810</v>
      </c>
      <c r="K7" s="132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32">
        <f>(C8+D8+F8)*$S$1</f>
        <v>6615600.0000000009</v>
      </c>
      <c r="K8" s="132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32">
        <f t="shared" si="3"/>
        <v>7941700</v>
      </c>
      <c r="K9" s="132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32">
        <f t="shared" si="3"/>
        <v>8757922</v>
      </c>
      <c r="K10" s="132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32">
        <f t="shared" si="3"/>
        <v>6466600</v>
      </c>
      <c r="K11" s="132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32">
        <f t="shared" si="3"/>
        <v>6615600.0000000009</v>
      </c>
      <c r="K12" s="132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32">
        <f t="shared" si="3"/>
        <v>7599000.0000000009</v>
      </c>
      <c r="K13" s="132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32">
        <f>(C14+D14+F14)*$S$1</f>
        <v>9252900</v>
      </c>
      <c r="K14" s="132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>
        <f t="shared" ref="H15:H16" si="9">(C15+D15+F15)*G15</f>
        <v>0.26460000000000006</v>
      </c>
      <c r="I15" s="73">
        <f xml:space="preserve"> (C15+D15+F15+H15)*$S$1</f>
        <v>6026454</v>
      </c>
      <c r="J15" s="132">
        <f>(C15+D15+F15)*$S$1</f>
        <v>5632200</v>
      </c>
      <c r="K15" s="132"/>
      <c r="L15" s="73">
        <f>SUM(I15:K15)</f>
        <v>11658654</v>
      </c>
      <c r="M15" s="73">
        <f>L15*1%</f>
        <v>116586.54000000001</v>
      </c>
      <c r="N15" s="75"/>
      <c r="O15" s="75"/>
      <c r="P15" s="75"/>
      <c r="Q15" s="75"/>
      <c r="R15" s="75"/>
      <c r="S15" s="76">
        <f>M15</f>
        <v>116586.54000000001</v>
      </c>
      <c r="T15" s="45">
        <f>C15+D15+F15+H15</f>
        <v>4.0446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9"/>
        <v>0.45210000000000006</v>
      </c>
      <c r="I16" s="73">
        <f xml:space="preserve"> (C16+D16+F16+H16)*$S$1</f>
        <v>6797529</v>
      </c>
      <c r="J16" s="132">
        <f>(C16+D16+F16)*$S$1</f>
        <v>6123900.0000000009</v>
      </c>
      <c r="K16" s="132"/>
      <c r="L16" s="73">
        <f>SUM(I16:K16)</f>
        <v>12921429</v>
      </c>
      <c r="M16" s="73">
        <f>L16*1%</f>
        <v>129214.29000000001</v>
      </c>
      <c r="N16" s="75"/>
      <c r="O16" s="75"/>
      <c r="P16" s="75"/>
      <c r="Q16" s="75"/>
      <c r="R16" s="75"/>
      <c r="S16" s="76">
        <f>M16</f>
        <v>129214.29000000001</v>
      </c>
      <c r="T16" s="45">
        <f>C16+D16+F16+H16</f>
        <v>4.5621</v>
      </c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68"/>
      <c r="I17" s="73">
        <f t="shared" si="2"/>
        <v>5945100</v>
      </c>
      <c r="J17" s="132">
        <f t="shared" si="3"/>
        <v>5945100</v>
      </c>
      <c r="K17" s="132"/>
      <c r="L17" s="73">
        <f t="shared" si="5"/>
        <v>11890200</v>
      </c>
      <c r="M17" s="73">
        <f t="shared" si="6"/>
        <v>118902</v>
      </c>
      <c r="N17" s="74"/>
      <c r="O17" s="75"/>
      <c r="P17" s="75"/>
      <c r="Q17" s="75"/>
      <c r="R17" s="75"/>
      <c r="S17" s="76">
        <f t="shared" si="7"/>
        <v>118902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68"/>
      <c r="I18" s="73">
        <v>5313481</v>
      </c>
      <c r="J18" s="132">
        <f>I18*55%</f>
        <v>2922414.5500000003</v>
      </c>
      <c r="K18" s="132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68"/>
      <c r="I19" s="73">
        <f xml:space="preserve"> (C19+D19+F19+H19)*$S$1</f>
        <v>4961700</v>
      </c>
      <c r="J19" s="132">
        <f>(C19+D19+F19)*$S$1</f>
        <v>4961700</v>
      </c>
      <c r="K19" s="132"/>
      <c r="L19" s="73">
        <f>SUM(I19:K19)</f>
        <v>9923400</v>
      </c>
      <c r="M19" s="73">
        <f>L19*1%</f>
        <v>99234</v>
      </c>
      <c r="N19" s="74"/>
      <c r="O19" s="75"/>
      <c r="P19" s="75"/>
      <c r="Q19" s="75"/>
      <c r="R19" s="75"/>
      <c r="S19" s="76">
        <f>M19</f>
        <v>99234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/>
      <c r="I20" s="73">
        <f t="shared" si="2"/>
        <v>4470000</v>
      </c>
      <c r="J20" s="132">
        <f t="shared" ref="J20:J23" si="10">(C20+D20+F20)*$S$1</f>
        <v>4470000</v>
      </c>
      <c r="K20" s="132"/>
      <c r="L20" s="73">
        <f t="shared" si="5"/>
        <v>8940000</v>
      </c>
      <c r="M20" s="73">
        <f t="shared" si="6"/>
        <v>89400</v>
      </c>
      <c r="N20" s="75"/>
      <c r="O20" s="75"/>
      <c r="P20" s="75"/>
      <c r="Q20" s="75"/>
      <c r="R20" s="75"/>
      <c r="S20" s="76">
        <f t="shared" si="7"/>
        <v>89400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/>
      <c r="I21" s="73">
        <f xml:space="preserve"> (C21+D21+F21+H21)*$S$1</f>
        <v>4008100</v>
      </c>
      <c r="J21" s="132">
        <f>(C21+D21+F21)*$S$1</f>
        <v>4008100</v>
      </c>
      <c r="K21" s="132"/>
      <c r="L21" s="73">
        <f>SUM(I21:K21)</f>
        <v>8016200</v>
      </c>
      <c r="M21" s="73">
        <f>L21*1%</f>
        <v>80162</v>
      </c>
      <c r="N21" s="75"/>
      <c r="O21" s="75"/>
      <c r="P21" s="75"/>
      <c r="Q21" s="75"/>
      <c r="R21" s="75"/>
      <c r="S21" s="76">
        <f>M21</f>
        <v>80162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>(C22+D22+F22)*G22</f>
        <v>0.66600000000000004</v>
      </c>
      <c r="I22" s="73">
        <f t="shared" si="2"/>
        <v>7607940.0000000009</v>
      </c>
      <c r="J22" s="132">
        <f t="shared" si="10"/>
        <v>6615600.0000000009</v>
      </c>
      <c r="K22" s="132"/>
      <c r="L22" s="73">
        <f t="shared" si="5"/>
        <v>14223540.000000002</v>
      </c>
      <c r="M22" s="73">
        <f t="shared" si="6"/>
        <v>142235.40000000002</v>
      </c>
      <c r="N22" s="75"/>
      <c r="O22" s="75"/>
      <c r="P22" s="75"/>
      <c r="Q22" s="75"/>
      <c r="R22" s="75"/>
      <c r="S22" s="76">
        <f t="shared" si="7"/>
        <v>142235.40000000002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/>
      <c r="I23" s="73">
        <f t="shared" si="2"/>
        <v>4470000</v>
      </c>
      <c r="J23" s="132">
        <f t="shared" si="10"/>
        <v>4470000</v>
      </c>
      <c r="K23" s="132"/>
      <c r="L23" s="73">
        <f t="shared" ref="L23" si="11">SUM(I23:K23)</f>
        <v>8940000</v>
      </c>
      <c r="M23" s="73">
        <f t="shared" si="6"/>
        <v>89400</v>
      </c>
      <c r="N23" s="75"/>
      <c r="O23" s="75"/>
      <c r="P23" s="75"/>
      <c r="Q23" s="75"/>
      <c r="R23" s="75"/>
      <c r="S23" s="76">
        <f t="shared" si="7"/>
        <v>89400</v>
      </c>
      <c r="T23" s="45">
        <f t="shared" si="4"/>
        <v>3</v>
      </c>
      <c r="U23" s="42"/>
    </row>
    <row r="24" spans="1:21" s="21" customFormat="1" ht="24" customHeight="1" x14ac:dyDescent="0.25">
      <c r="A24" s="66">
        <v>20</v>
      </c>
      <c r="B24" s="67" t="s">
        <v>65</v>
      </c>
      <c r="C24" s="68">
        <v>4.6500000000000004</v>
      </c>
      <c r="D24" s="69">
        <v>0.25</v>
      </c>
      <c r="E24" s="69"/>
      <c r="F24" s="80">
        <f t="shared" ref="F24:F25" si="12">C24*E24</f>
        <v>0</v>
      </c>
      <c r="G24" s="133">
        <v>0.18</v>
      </c>
      <c r="H24" s="72">
        <f>(C24+D24+F24)*G24</f>
        <v>0.88200000000000001</v>
      </c>
      <c r="I24" s="73">
        <f t="shared" ref="I24" si="13" xml:space="preserve"> (C24+D24+F24+H24)*$S$1</f>
        <v>8615180</v>
      </c>
      <c r="J24" s="132">
        <f t="shared" ref="J24" si="14">(C24+D24+F24)*$S$1</f>
        <v>7301000.0000000009</v>
      </c>
      <c r="K24" s="132"/>
      <c r="L24" s="73">
        <f t="shared" ref="L24:L25" si="15">SUM(I24:K24)</f>
        <v>15916180</v>
      </c>
      <c r="M24" s="73">
        <f t="shared" ref="M24:M25" si="16">L24*1%</f>
        <v>159161.80000000002</v>
      </c>
      <c r="N24" s="75"/>
      <c r="O24" s="75"/>
      <c r="P24" s="75"/>
      <c r="Q24" s="75"/>
      <c r="R24" s="75"/>
      <c r="S24" s="76">
        <f t="shared" ref="S24:S25" si="17">M24</f>
        <v>159161.80000000002</v>
      </c>
      <c r="T24" s="45">
        <f t="shared" si="4"/>
        <v>5.782</v>
      </c>
      <c r="U24" s="42"/>
    </row>
    <row r="25" spans="1:21" s="21" customFormat="1" ht="24" customHeight="1" x14ac:dyDescent="0.25">
      <c r="A25" s="66">
        <v>21</v>
      </c>
      <c r="B25" s="67" t="s">
        <v>66</v>
      </c>
      <c r="C25" s="68"/>
      <c r="D25" s="69"/>
      <c r="E25" s="69"/>
      <c r="F25" s="80">
        <f t="shared" si="12"/>
        <v>0</v>
      </c>
      <c r="G25" s="70"/>
      <c r="H25" s="72"/>
      <c r="I25" s="73">
        <v>5214164</v>
      </c>
      <c r="J25" s="132">
        <v>2867790</v>
      </c>
      <c r="K25" s="132"/>
      <c r="L25" s="73">
        <f t="shared" si="15"/>
        <v>8081954</v>
      </c>
      <c r="M25" s="73">
        <f t="shared" si="16"/>
        <v>80819.540000000008</v>
      </c>
      <c r="N25" s="75"/>
      <c r="O25" s="75"/>
      <c r="P25" s="75"/>
      <c r="Q25" s="75"/>
      <c r="R25" s="75"/>
      <c r="S25" s="76">
        <f t="shared" si="17"/>
        <v>80819.540000000008</v>
      </c>
      <c r="T25" s="45">
        <f t="shared" si="4"/>
        <v>0</v>
      </c>
      <c r="U25" s="42"/>
    </row>
    <row r="26" spans="1:21" s="12" customFormat="1" ht="24" customHeight="1" x14ac:dyDescent="0.25">
      <c r="A26" s="155" t="s">
        <v>18</v>
      </c>
      <c r="B26" s="156"/>
      <c r="C26" s="156"/>
      <c r="D26" s="156"/>
      <c r="E26" s="156"/>
      <c r="F26" s="156"/>
      <c r="G26" s="156"/>
      <c r="H26" s="156"/>
      <c r="I26" s="157"/>
      <c r="J26" s="83">
        <f>SUM(J5:J25)</f>
        <v>129050156.55</v>
      </c>
      <c r="K26" s="83">
        <f t="shared" ref="K26:S26" si="18">SUM(K5:K25)</f>
        <v>0</v>
      </c>
      <c r="L26" s="83">
        <f t="shared" si="18"/>
        <v>275650472.15000004</v>
      </c>
      <c r="M26" s="83">
        <f t="shared" si="18"/>
        <v>2756504.7215000005</v>
      </c>
      <c r="N26" s="83">
        <f t="shared" si="18"/>
        <v>0</v>
      </c>
      <c r="O26" s="83">
        <f t="shared" si="18"/>
        <v>0</v>
      </c>
      <c r="P26" s="83">
        <f t="shared" si="18"/>
        <v>0</v>
      </c>
      <c r="Q26" s="83">
        <f t="shared" si="18"/>
        <v>0</v>
      </c>
      <c r="R26" s="83">
        <f t="shared" si="18"/>
        <v>0</v>
      </c>
      <c r="S26" s="83">
        <f t="shared" si="18"/>
        <v>2756504.7215000005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53" t="s">
        <v>30</v>
      </c>
      <c r="B28" s="153"/>
      <c r="C28" s="153"/>
      <c r="D28" s="166">
        <f>S26*30%</f>
        <v>826951.41645000014</v>
      </c>
      <c r="E28" s="166"/>
      <c r="F28" s="166"/>
      <c r="G28" s="86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53" t="s">
        <v>31</v>
      </c>
      <c r="B29" s="153"/>
      <c r="C29" s="153"/>
      <c r="D29" s="166">
        <f>S26*70%</f>
        <v>1929553.3050500001</v>
      </c>
      <c r="E29" s="166"/>
      <c r="F29" s="166"/>
      <c r="G29" s="86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65" t="s">
        <v>28</v>
      </c>
      <c r="B30" s="165"/>
      <c r="C30" s="165"/>
      <c r="D30" s="165"/>
      <c r="E30" s="165"/>
      <c r="F30" s="165"/>
      <c r="G30" s="93"/>
      <c r="H30" s="93"/>
      <c r="I30" s="93"/>
      <c r="J30" s="93"/>
      <c r="K30" s="93"/>
      <c r="L30" s="165" t="s">
        <v>29</v>
      </c>
      <c r="M30" s="165"/>
      <c r="N30" s="165"/>
      <c r="O30" s="165"/>
      <c r="P30" s="165"/>
      <c r="Q30" s="165"/>
      <c r="R30" s="165"/>
      <c r="S30" s="165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3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4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64"/>
      <c r="E35" s="164"/>
      <c r="F35" s="87"/>
      <c r="G35" s="94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95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65"/>
      <c r="B37" s="165"/>
      <c r="C37" s="165"/>
      <c r="D37" s="165"/>
      <c r="E37" s="165"/>
      <c r="F37" s="165"/>
      <c r="G37" s="93"/>
      <c r="H37" s="93"/>
      <c r="I37" s="93"/>
      <c r="J37" s="93"/>
      <c r="K37" s="93"/>
      <c r="L37" s="165" t="s">
        <v>7</v>
      </c>
      <c r="M37" s="165"/>
      <c r="N37" s="165"/>
      <c r="O37" s="165"/>
      <c r="P37" s="165"/>
      <c r="Q37" s="165"/>
      <c r="R37" s="165"/>
      <c r="S37" s="165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26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8"/>
      <c r="B40" s="88"/>
      <c r="C40" s="88"/>
      <c r="D40" s="88"/>
      <c r="E40" s="88"/>
      <c r="F40" s="88"/>
      <c r="G40" s="88"/>
      <c r="H40" s="88"/>
      <c r="I40" s="96"/>
      <c r="J40" s="88"/>
      <c r="K40" s="88"/>
      <c r="L40" s="88"/>
      <c r="M40" s="88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8"/>
      <c r="B41" s="88"/>
      <c r="C41" s="126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15" customFormat="1" ht="15.75" x14ac:dyDescent="0.25">
      <c r="A56" s="87"/>
      <c r="B56" s="87"/>
      <c r="C56" s="98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  <row r="57" spans="1:19" s="15" customFormat="1" ht="15.75" x14ac:dyDescent="0.25">
      <c r="A57" s="87"/>
      <c r="B57" s="87"/>
      <c r="C57" s="98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</row>
  </sheetData>
  <mergeCells count="15"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  <mergeCell ref="A26:I26"/>
    <mergeCell ref="A1:F1"/>
    <mergeCell ref="G1:M1"/>
    <mergeCell ref="A2:S2"/>
    <mergeCell ref="E3:F3"/>
    <mergeCell ref="G3:H3"/>
  </mergeCells>
  <pageMargins left="0.35" right="0.2" top="0.31" bottom="0.25" header="0.2" footer="0.2"/>
  <pageSetup paperSize="9" scale="9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tabSelected="1" workbookViewId="0">
      <selection activeCell="U4" sqref="U4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2.8554687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58" t="s">
        <v>32</v>
      </c>
      <c r="B1" s="159"/>
      <c r="C1" s="159"/>
      <c r="D1" s="159"/>
      <c r="E1" s="159"/>
      <c r="F1" s="159"/>
      <c r="G1" s="158" t="s">
        <v>17</v>
      </c>
      <c r="H1" s="159"/>
      <c r="I1" s="159"/>
      <c r="J1" s="159"/>
      <c r="K1" s="159"/>
      <c r="L1" s="159"/>
      <c r="M1" s="159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0" t="s">
        <v>70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1" t="s">
        <v>20</v>
      </c>
      <c r="F3" s="162"/>
      <c r="G3" s="161" t="s">
        <v>21</v>
      </c>
      <c r="H3" s="163"/>
      <c r="I3" s="60" t="s">
        <v>37</v>
      </c>
      <c r="J3" s="108" t="s">
        <v>73</v>
      </c>
      <c r="K3" s="60" t="s">
        <v>71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59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5" si="0">C5*E5</f>
        <v>0.49800000000000005</v>
      </c>
      <c r="G5" s="70">
        <v>0.33</v>
      </c>
      <c r="H5" s="72">
        <f t="shared" ref="H5:H25" si="1">(C5+D5+F5)*G5</f>
        <v>2.1047400000000005</v>
      </c>
      <c r="I5" s="73">
        <f t="shared" ref="I5:I24" si="2" xml:space="preserve"> (C5+D5+F5+H5)*$S$1</f>
        <v>12639282.600000001</v>
      </c>
      <c r="J5" s="132">
        <f t="shared" ref="J5:J17" si="3">(C5+D5+F5)*$S$1</f>
        <v>9503220.0000000019</v>
      </c>
      <c r="K5" s="132">
        <v>17105796</v>
      </c>
      <c r="L5" s="73">
        <f>SUM(I5:K5)</f>
        <v>39248298.600000001</v>
      </c>
      <c r="M5" s="73">
        <f>L5*1%</f>
        <v>392482.98600000003</v>
      </c>
      <c r="N5" s="74"/>
      <c r="O5" s="75"/>
      <c r="P5" s="75"/>
      <c r="Q5" s="75"/>
      <c r="R5" s="75"/>
      <c r="S5" s="76">
        <f>M5</f>
        <v>392482.98600000003</v>
      </c>
      <c r="T5" s="45">
        <f t="shared" ref="T5:T25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32">
        <f t="shared" si="3"/>
        <v>7599000.0000000009</v>
      </c>
      <c r="K6" s="132">
        <v>13678200</v>
      </c>
      <c r="L6" s="73">
        <f t="shared" ref="L6:L22" si="5">SUM(I6:K6)</f>
        <v>30244020.000000004</v>
      </c>
      <c r="M6" s="73">
        <f t="shared" ref="M6:M25" si="6">L6*1%</f>
        <v>302440.20000000007</v>
      </c>
      <c r="N6" s="74"/>
      <c r="O6" s="75"/>
      <c r="P6" s="75"/>
      <c r="Q6" s="75"/>
      <c r="R6" s="75"/>
      <c r="S6" s="76">
        <f t="shared" ref="S6:S25" si="7">M6</f>
        <v>302440.20000000007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 t="shared" si="1"/>
        <v>0</v>
      </c>
      <c r="I7" s="73">
        <f xml:space="preserve"> (C7+D7+F7+H7)*$S$1</f>
        <v>3380810</v>
      </c>
      <c r="J7" s="132">
        <f>(C7+D7+F7)*$S$1</f>
        <v>3380810</v>
      </c>
      <c r="K7" s="132">
        <v>8113944</v>
      </c>
      <c r="L7" s="73">
        <f>SUM(I7:K7)</f>
        <v>14875564</v>
      </c>
      <c r="M7" s="73">
        <f>L7*1%</f>
        <v>148755.64000000001</v>
      </c>
      <c r="N7" s="75"/>
      <c r="O7" s="75"/>
      <c r="P7" s="75"/>
      <c r="Q7" s="75"/>
      <c r="R7" s="75"/>
      <c r="S7" s="76">
        <f>M7</f>
        <v>148755.64000000001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72">
        <f t="shared" si="1"/>
        <v>0</v>
      </c>
      <c r="I8" s="73">
        <f xml:space="preserve"> (C8+D8+F8+H8)*$S$1</f>
        <v>6615600.0000000009</v>
      </c>
      <c r="J8" s="132">
        <f>(C8+D8+F8)*$S$1</f>
        <v>6615600.0000000009</v>
      </c>
      <c r="K8" s="132">
        <v>9742975</v>
      </c>
      <c r="L8" s="73">
        <f>SUM(I8:K8)</f>
        <v>22974175</v>
      </c>
      <c r="M8" s="73">
        <f>L8*1%</f>
        <v>229741.75</v>
      </c>
      <c r="N8" s="75"/>
      <c r="O8" s="75"/>
      <c r="P8" s="75"/>
      <c r="Q8" s="75"/>
      <c r="R8" s="75"/>
      <c r="S8" s="76">
        <f>M8</f>
        <v>229741.75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72">
        <f t="shared" si="1"/>
        <v>0</v>
      </c>
      <c r="I9" s="73">
        <f t="shared" si="2"/>
        <v>7941700</v>
      </c>
      <c r="J9" s="132">
        <f t="shared" si="3"/>
        <v>7941700</v>
      </c>
      <c r="K9" s="132">
        <v>13387437</v>
      </c>
      <c r="L9" s="73">
        <f t="shared" si="5"/>
        <v>29270837</v>
      </c>
      <c r="M9" s="73">
        <f t="shared" si="6"/>
        <v>292708.37</v>
      </c>
      <c r="N9" s="74"/>
      <c r="O9" s="75"/>
      <c r="P9" s="75"/>
      <c r="Q9" s="75"/>
      <c r="R9" s="75"/>
      <c r="S9" s="76">
        <f t="shared" si="7"/>
        <v>292708.37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72">
        <f t="shared" si="1"/>
        <v>0</v>
      </c>
      <c r="I10" s="73">
        <f t="shared" si="2"/>
        <v>8757922</v>
      </c>
      <c r="J10" s="132">
        <f t="shared" si="3"/>
        <v>8757922</v>
      </c>
      <c r="K10" s="132">
        <v>12420326</v>
      </c>
      <c r="L10" s="73">
        <f t="shared" si="5"/>
        <v>29936170</v>
      </c>
      <c r="M10" s="73">
        <f t="shared" si="6"/>
        <v>299361.7</v>
      </c>
      <c r="N10" s="75"/>
      <c r="O10" s="75"/>
      <c r="P10" s="75"/>
      <c r="Q10" s="75"/>
      <c r="R10" s="75"/>
      <c r="S10" s="76">
        <f t="shared" si="7"/>
        <v>299361.7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72">
        <f t="shared" si="1"/>
        <v>0</v>
      </c>
      <c r="I11" s="73">
        <f t="shared" si="2"/>
        <v>6466600</v>
      </c>
      <c r="J11" s="132">
        <f t="shared" si="3"/>
        <v>6466600</v>
      </c>
      <c r="K11" s="132">
        <v>7759920</v>
      </c>
      <c r="L11" s="73">
        <f t="shared" si="5"/>
        <v>20693120</v>
      </c>
      <c r="M11" s="73">
        <f t="shared" si="6"/>
        <v>206931.20000000001</v>
      </c>
      <c r="N11" s="75"/>
      <c r="O11" s="75"/>
      <c r="P11" s="75"/>
      <c r="Q11" s="75"/>
      <c r="R11" s="75"/>
      <c r="S11" s="76">
        <f t="shared" si="7"/>
        <v>206931.20000000001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 t="shared" si="1"/>
        <v>0.66600000000000004</v>
      </c>
      <c r="I12" s="73">
        <f t="shared" si="2"/>
        <v>7607940.0000000009</v>
      </c>
      <c r="J12" s="132">
        <f t="shared" si="3"/>
        <v>6615600.0000000009</v>
      </c>
      <c r="K12" s="132">
        <v>7072678</v>
      </c>
      <c r="L12" s="73">
        <f t="shared" si="5"/>
        <v>21296218</v>
      </c>
      <c r="M12" s="73">
        <f t="shared" si="6"/>
        <v>212962.18</v>
      </c>
      <c r="N12" s="74"/>
      <c r="O12" s="75"/>
      <c r="P12" s="75"/>
      <c r="Q12" s="75"/>
      <c r="R12" s="75"/>
      <c r="S12" s="76">
        <f t="shared" si="7"/>
        <v>212962.18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 t="shared" si="1"/>
        <v>0.96900000000000008</v>
      </c>
      <c r="I13" s="73">
        <f t="shared" si="2"/>
        <v>9042810.0000000019</v>
      </c>
      <c r="J13" s="132">
        <f t="shared" si="3"/>
        <v>7599000.0000000009</v>
      </c>
      <c r="K13" s="132">
        <v>13678200</v>
      </c>
      <c r="L13" s="73">
        <f t="shared" si="5"/>
        <v>30320010.000000004</v>
      </c>
      <c r="M13" s="73">
        <f t="shared" si="6"/>
        <v>303200.10000000003</v>
      </c>
      <c r="N13" s="74"/>
      <c r="O13" s="75"/>
      <c r="P13" s="75"/>
      <c r="Q13" s="75"/>
      <c r="R13" s="75"/>
      <c r="S13" s="76">
        <f t="shared" si="7"/>
        <v>303200.10000000003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 t="shared" si="1"/>
        <v>1.6767000000000001</v>
      </c>
      <c r="I14" s="73">
        <f xml:space="preserve"> (C14+D14+F14+H14)*$S$1</f>
        <v>11751183</v>
      </c>
      <c r="J14" s="132">
        <f>(C14+D14+F14)*$S$1</f>
        <v>9252900</v>
      </c>
      <c r="K14" s="132">
        <v>13626998</v>
      </c>
      <c r="L14" s="73">
        <f t="shared" ref="L14" si="8">SUM(I14:K14)</f>
        <v>34631081</v>
      </c>
      <c r="M14" s="73">
        <f>L14*1%</f>
        <v>346310.81</v>
      </c>
      <c r="N14" s="75"/>
      <c r="O14" s="75"/>
      <c r="P14" s="75"/>
      <c r="Q14" s="75"/>
      <c r="R14" s="75"/>
      <c r="S14" s="76">
        <f>M14</f>
        <v>346310.81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>
        <f t="shared" si="1"/>
        <v>0.26460000000000006</v>
      </c>
      <c r="I15" s="73">
        <f xml:space="preserve"> (C15+D15+F15+H15)*$S$1</f>
        <v>6026454</v>
      </c>
      <c r="J15" s="132">
        <f>(C15+D15+F15)*$S$1</f>
        <v>5632200</v>
      </c>
      <c r="K15" s="132">
        <v>10137960</v>
      </c>
      <c r="L15" s="73">
        <f>SUM(I15:K15)</f>
        <v>21796614</v>
      </c>
      <c r="M15" s="73">
        <f>L15*1%</f>
        <v>217966.14</v>
      </c>
      <c r="N15" s="75"/>
      <c r="O15" s="75"/>
      <c r="P15" s="75"/>
      <c r="Q15" s="75"/>
      <c r="R15" s="75"/>
      <c r="S15" s="76">
        <f>M15</f>
        <v>217966.14</v>
      </c>
      <c r="T15" s="45">
        <f>C15+D15+F15+H15</f>
        <v>4.0446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1"/>
        <v>0.45210000000000006</v>
      </c>
      <c r="I16" s="73">
        <f xml:space="preserve"> (C16+D16+F16+H16)*$S$1</f>
        <v>6797529</v>
      </c>
      <c r="J16" s="132">
        <f>(C16+D16+F16)*$S$1</f>
        <v>6123900.0000000009</v>
      </c>
      <c r="K16" s="132">
        <v>8100250</v>
      </c>
      <c r="L16" s="73">
        <f>SUM(I16:K16)</f>
        <v>21021679</v>
      </c>
      <c r="M16" s="73">
        <f>L16*1%</f>
        <v>210216.79</v>
      </c>
      <c r="N16" s="75"/>
      <c r="O16" s="75"/>
      <c r="P16" s="75"/>
      <c r="Q16" s="75"/>
      <c r="R16" s="75"/>
      <c r="S16" s="76">
        <f>M16</f>
        <v>210216.79</v>
      </c>
      <c r="T16" s="45">
        <f>C16+D16+F16+H16</f>
        <v>4.5621</v>
      </c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72">
        <f t="shared" si="1"/>
        <v>0</v>
      </c>
      <c r="I17" s="73">
        <f t="shared" si="2"/>
        <v>5945100</v>
      </c>
      <c r="J17" s="132">
        <f t="shared" si="3"/>
        <v>5945100</v>
      </c>
      <c r="K17" s="132">
        <v>8755511</v>
      </c>
      <c r="L17" s="73">
        <f t="shared" si="5"/>
        <v>20645711</v>
      </c>
      <c r="M17" s="73">
        <f t="shared" si="6"/>
        <v>206457.11000000002</v>
      </c>
      <c r="N17" s="74"/>
      <c r="O17" s="75"/>
      <c r="P17" s="75"/>
      <c r="Q17" s="75"/>
      <c r="R17" s="75"/>
      <c r="S17" s="76">
        <f t="shared" si="7"/>
        <v>206457.11000000002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72">
        <f t="shared" si="1"/>
        <v>0</v>
      </c>
      <c r="I18" s="73">
        <v>5313481</v>
      </c>
      <c r="J18" s="132">
        <f>I18*55%</f>
        <v>2922414.5500000003</v>
      </c>
      <c r="K18" s="132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72">
        <f t="shared" si="1"/>
        <v>0</v>
      </c>
      <c r="I19" s="73">
        <f xml:space="preserve"> (C19+D19+F19+H19)*$S$1</f>
        <v>4961700</v>
      </c>
      <c r="J19" s="132">
        <f>(C19+D19+F19)*$S$1</f>
        <v>4961700</v>
      </c>
      <c r="K19" s="132">
        <v>5521019</v>
      </c>
      <c r="L19" s="73">
        <f>SUM(I19:K19)</f>
        <v>15444419</v>
      </c>
      <c r="M19" s="73">
        <f>L19*1%</f>
        <v>154444.19</v>
      </c>
      <c r="N19" s="74"/>
      <c r="O19" s="75"/>
      <c r="P19" s="75"/>
      <c r="Q19" s="75"/>
      <c r="R19" s="75"/>
      <c r="S19" s="76">
        <f>M19</f>
        <v>154444.19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>
        <f t="shared" si="1"/>
        <v>0</v>
      </c>
      <c r="I20" s="73">
        <f t="shared" si="2"/>
        <v>4470000</v>
      </c>
      <c r="J20" s="132">
        <f t="shared" ref="J20:J24" si="9">(C20+D20+F20)*$S$1</f>
        <v>4470000</v>
      </c>
      <c r="K20" s="132">
        <v>10728000</v>
      </c>
      <c r="L20" s="73">
        <f t="shared" si="5"/>
        <v>19668000</v>
      </c>
      <c r="M20" s="73">
        <f t="shared" si="6"/>
        <v>196680</v>
      </c>
      <c r="N20" s="75"/>
      <c r="O20" s="75"/>
      <c r="P20" s="75"/>
      <c r="Q20" s="75"/>
      <c r="R20" s="75"/>
      <c r="S20" s="76">
        <f t="shared" si="7"/>
        <v>196680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>
        <f t="shared" si="1"/>
        <v>0</v>
      </c>
      <c r="I21" s="73">
        <f xml:space="preserve"> (C21+D21+F21+H21)*$S$1</f>
        <v>4008100</v>
      </c>
      <c r="J21" s="132">
        <f>(C21+D21+F21)*$S$1</f>
        <v>4008100</v>
      </c>
      <c r="K21" s="132">
        <v>9473691</v>
      </c>
      <c r="L21" s="73">
        <f>SUM(I21:K21)</f>
        <v>17489891</v>
      </c>
      <c r="M21" s="73">
        <f>L21*1%</f>
        <v>174898.91</v>
      </c>
      <c r="N21" s="75"/>
      <c r="O21" s="75"/>
      <c r="P21" s="75"/>
      <c r="Q21" s="75"/>
      <c r="R21" s="75"/>
      <c r="S21" s="76">
        <f>M21</f>
        <v>174898.91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 t="shared" si="1"/>
        <v>0.66600000000000004</v>
      </c>
      <c r="I22" s="73">
        <f t="shared" si="2"/>
        <v>7607940.0000000009</v>
      </c>
      <c r="J22" s="132">
        <f t="shared" si="9"/>
        <v>6615600.0000000009</v>
      </c>
      <c r="K22" s="132">
        <v>9021273</v>
      </c>
      <c r="L22" s="73">
        <f t="shared" si="5"/>
        <v>23244813</v>
      </c>
      <c r="M22" s="73">
        <f t="shared" si="6"/>
        <v>232448.13</v>
      </c>
      <c r="N22" s="75"/>
      <c r="O22" s="75"/>
      <c r="P22" s="75"/>
      <c r="Q22" s="75"/>
      <c r="R22" s="75"/>
      <c r="S22" s="76">
        <f t="shared" si="7"/>
        <v>232448.13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>
        <f t="shared" si="1"/>
        <v>0</v>
      </c>
      <c r="I23" s="73">
        <f t="shared" si="2"/>
        <v>4470000</v>
      </c>
      <c r="J23" s="132">
        <f t="shared" si="9"/>
        <v>4470000</v>
      </c>
      <c r="K23" s="132">
        <v>9427636</v>
      </c>
      <c r="L23" s="73">
        <f t="shared" ref="L23" si="10">SUM(I23:K23)</f>
        <v>18367636</v>
      </c>
      <c r="M23" s="73">
        <f t="shared" si="6"/>
        <v>183676.36000000002</v>
      </c>
      <c r="N23" s="75"/>
      <c r="O23" s="75"/>
      <c r="P23" s="75"/>
      <c r="Q23" s="75"/>
      <c r="R23" s="75"/>
      <c r="S23" s="76">
        <f t="shared" si="7"/>
        <v>183676.36000000002</v>
      </c>
      <c r="T23" s="45">
        <f t="shared" si="4"/>
        <v>3</v>
      </c>
      <c r="U23" s="42"/>
    </row>
    <row r="24" spans="1:21" s="21" customFormat="1" ht="24" customHeight="1" x14ac:dyDescent="0.25">
      <c r="A24" s="66">
        <v>20</v>
      </c>
      <c r="B24" s="67" t="s">
        <v>65</v>
      </c>
      <c r="C24" s="68">
        <v>4.6500000000000004</v>
      </c>
      <c r="D24" s="69">
        <v>0.25</v>
      </c>
      <c r="E24" s="69"/>
      <c r="F24" s="80">
        <f t="shared" si="0"/>
        <v>0</v>
      </c>
      <c r="G24" s="133">
        <v>0.18</v>
      </c>
      <c r="H24" s="72">
        <f t="shared" si="1"/>
        <v>0.88200000000000001</v>
      </c>
      <c r="I24" s="73">
        <f t="shared" si="2"/>
        <v>8615180</v>
      </c>
      <c r="J24" s="132">
        <f t="shared" si="9"/>
        <v>7301000.0000000009</v>
      </c>
      <c r="K24" s="132">
        <v>10951500</v>
      </c>
      <c r="L24" s="73">
        <f t="shared" ref="L24:L25" si="11">SUM(I24:K24)</f>
        <v>26867680</v>
      </c>
      <c r="M24" s="73">
        <f t="shared" si="6"/>
        <v>268676.8</v>
      </c>
      <c r="N24" s="75"/>
      <c r="O24" s="75"/>
      <c r="P24" s="75"/>
      <c r="Q24" s="75"/>
      <c r="R24" s="75"/>
      <c r="S24" s="76">
        <f t="shared" si="7"/>
        <v>268676.8</v>
      </c>
      <c r="T24" s="45">
        <f t="shared" si="4"/>
        <v>5.782</v>
      </c>
      <c r="U24" s="42"/>
    </row>
    <row r="25" spans="1:21" s="21" customFormat="1" ht="24" customHeight="1" x14ac:dyDescent="0.25">
      <c r="A25" s="66">
        <v>21</v>
      </c>
      <c r="B25" s="67" t="s">
        <v>66</v>
      </c>
      <c r="C25" s="68"/>
      <c r="D25" s="69"/>
      <c r="E25" s="69"/>
      <c r="F25" s="80">
        <f t="shared" si="0"/>
        <v>0</v>
      </c>
      <c r="G25" s="70"/>
      <c r="H25" s="72">
        <f t="shared" si="1"/>
        <v>0</v>
      </c>
      <c r="I25" s="73">
        <v>5214164</v>
      </c>
      <c r="J25" s="132">
        <v>2867790</v>
      </c>
      <c r="K25" s="132"/>
      <c r="L25" s="73">
        <f t="shared" si="11"/>
        <v>8081954</v>
      </c>
      <c r="M25" s="73">
        <f t="shared" si="6"/>
        <v>80819.540000000008</v>
      </c>
      <c r="N25" s="75"/>
      <c r="O25" s="75"/>
      <c r="P25" s="75"/>
      <c r="Q25" s="75"/>
      <c r="R25" s="75"/>
      <c r="S25" s="76">
        <f t="shared" si="7"/>
        <v>80819.540000000008</v>
      </c>
      <c r="T25" s="45">
        <f t="shared" si="4"/>
        <v>0</v>
      </c>
      <c r="U25" s="42"/>
    </row>
    <row r="26" spans="1:21" s="12" customFormat="1" ht="24" customHeight="1" x14ac:dyDescent="0.25">
      <c r="A26" s="155" t="s">
        <v>18</v>
      </c>
      <c r="B26" s="156"/>
      <c r="C26" s="156"/>
      <c r="D26" s="156"/>
      <c r="E26" s="156"/>
      <c r="F26" s="156"/>
      <c r="G26" s="156"/>
      <c r="H26" s="156"/>
      <c r="I26" s="157"/>
      <c r="J26" s="83">
        <f>SUM(J5:J25)</f>
        <v>129050156.55</v>
      </c>
      <c r="K26" s="83">
        <f t="shared" ref="K26:S26" si="12">SUM(K5:K25)</f>
        <v>198703314</v>
      </c>
      <c r="L26" s="83">
        <f t="shared" si="12"/>
        <v>474353786.15000004</v>
      </c>
      <c r="M26" s="83">
        <f t="shared" si="12"/>
        <v>4743537.8615000006</v>
      </c>
      <c r="N26" s="83">
        <f t="shared" si="12"/>
        <v>0</v>
      </c>
      <c r="O26" s="83">
        <f t="shared" si="12"/>
        <v>0</v>
      </c>
      <c r="P26" s="83">
        <f t="shared" si="12"/>
        <v>0</v>
      </c>
      <c r="Q26" s="83">
        <f t="shared" si="12"/>
        <v>0</v>
      </c>
      <c r="R26" s="83">
        <f t="shared" si="12"/>
        <v>0</v>
      </c>
      <c r="S26" s="83">
        <f t="shared" si="12"/>
        <v>4743537.8615000006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53" t="s">
        <v>30</v>
      </c>
      <c r="B28" s="153"/>
      <c r="C28" s="153"/>
      <c r="D28" s="166">
        <f>S26*30%</f>
        <v>1423061.3584500002</v>
      </c>
      <c r="E28" s="166"/>
      <c r="F28" s="166"/>
      <c r="G28" s="86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53" t="s">
        <v>31</v>
      </c>
      <c r="B29" s="153"/>
      <c r="C29" s="153"/>
      <c r="D29" s="166">
        <f>S26*70%</f>
        <v>3320476.5030500004</v>
      </c>
      <c r="E29" s="166"/>
      <c r="F29" s="166"/>
      <c r="G29" s="86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65" t="s">
        <v>28</v>
      </c>
      <c r="B30" s="165"/>
      <c r="C30" s="165"/>
      <c r="D30" s="165"/>
      <c r="E30" s="165"/>
      <c r="F30" s="165"/>
      <c r="G30" s="93"/>
      <c r="H30" s="93"/>
      <c r="I30" s="93"/>
      <c r="J30" s="93"/>
      <c r="K30" s="93"/>
      <c r="L30" s="165" t="s">
        <v>29</v>
      </c>
      <c r="M30" s="165"/>
      <c r="N30" s="165"/>
      <c r="O30" s="165"/>
      <c r="P30" s="165"/>
      <c r="Q30" s="165"/>
      <c r="R30" s="165"/>
      <c r="S30" s="165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3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4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64"/>
      <c r="E35" s="164"/>
      <c r="F35" s="87"/>
      <c r="G35" s="94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95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65"/>
      <c r="B37" s="165"/>
      <c r="C37" s="165"/>
      <c r="D37" s="165"/>
      <c r="E37" s="165"/>
      <c r="F37" s="165"/>
      <c r="G37" s="93"/>
      <c r="H37" s="93"/>
      <c r="I37" s="93"/>
      <c r="J37" s="93"/>
      <c r="K37" s="93"/>
      <c r="L37" s="165" t="s">
        <v>7</v>
      </c>
      <c r="M37" s="165"/>
      <c r="N37" s="165"/>
      <c r="O37" s="165"/>
      <c r="P37" s="165"/>
      <c r="Q37" s="165"/>
      <c r="R37" s="165"/>
      <c r="S37" s="165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41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8"/>
      <c r="B40" s="88"/>
      <c r="C40" s="88"/>
      <c r="D40" s="88"/>
      <c r="E40" s="88"/>
      <c r="F40" s="88"/>
      <c r="G40" s="88"/>
      <c r="H40" s="88"/>
      <c r="I40" s="96"/>
      <c r="J40" s="88"/>
      <c r="K40" s="88"/>
      <c r="L40" s="88"/>
      <c r="M40" s="88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8"/>
      <c r="B41" s="88"/>
      <c r="C41" s="141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15" customFormat="1" ht="15.75" x14ac:dyDescent="0.25">
      <c r="A56" s="87"/>
      <c r="B56" s="87"/>
      <c r="C56" s="98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  <row r="57" spans="1:19" s="15" customFormat="1" ht="15.75" x14ac:dyDescent="0.25">
      <c r="A57" s="87"/>
      <c r="B57" s="87"/>
      <c r="C57" s="98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</row>
  </sheetData>
  <mergeCells count="15">
    <mergeCell ref="A26:I26"/>
    <mergeCell ref="A1:F1"/>
    <mergeCell ref="G1:M1"/>
    <mergeCell ref="A2:S2"/>
    <mergeCell ref="E3:F3"/>
    <mergeCell ref="G3:H3"/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</mergeCells>
  <pageMargins left="0.35" right="0.2" top="0.31" bottom="0.25" header="0.2" footer="0.2"/>
  <pageSetup paperSize="9" scale="9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4"/>
  <sheetViews>
    <sheetView topLeftCell="A13" workbookViewId="0">
      <selection activeCell="I21" sqref="I21"/>
    </sheetView>
  </sheetViews>
  <sheetFormatPr defaultRowHeight="15" x14ac:dyDescent="0.25"/>
  <cols>
    <col min="1" max="1" width="5.140625" style="95" customWidth="1"/>
    <col min="2" max="2" width="23" style="95" customWidth="1"/>
    <col min="3" max="3" width="14.28515625" style="95" customWidth="1"/>
    <col min="4" max="4" width="14.5703125" style="95" customWidth="1"/>
    <col min="5" max="5" width="14.42578125" style="95" customWidth="1"/>
    <col min="6" max="6" width="16.85546875" style="112" customWidth="1"/>
    <col min="7" max="7" width="9.85546875" style="112" bestFit="1" customWidth="1"/>
    <col min="8" max="16384" width="9.140625" style="112"/>
  </cols>
  <sheetData>
    <row r="1" spans="1:7" s="111" customFormat="1" ht="54" customHeight="1" x14ac:dyDescent="0.25">
      <c r="A1" s="169" t="s">
        <v>32</v>
      </c>
      <c r="B1" s="169"/>
      <c r="C1" s="169"/>
      <c r="D1" s="169"/>
      <c r="E1" s="105">
        <v>1490000</v>
      </c>
      <c r="F1" s="43"/>
    </row>
    <row r="2" spans="1:7" ht="45.75" customHeight="1" x14ac:dyDescent="0.25">
      <c r="A2" s="168" t="s">
        <v>60</v>
      </c>
      <c r="B2" s="168"/>
      <c r="C2" s="168"/>
      <c r="D2" s="168"/>
      <c r="E2" s="168"/>
      <c r="F2" s="168"/>
    </row>
    <row r="3" spans="1:7" s="12" customFormat="1" ht="44.25" customHeight="1" x14ac:dyDescent="0.25">
      <c r="A3" s="116" t="s">
        <v>11</v>
      </c>
      <c r="B3" s="116" t="s">
        <v>12</v>
      </c>
      <c r="C3" s="117" t="s">
        <v>57</v>
      </c>
      <c r="D3" s="117" t="s">
        <v>58</v>
      </c>
      <c r="E3" s="117" t="s">
        <v>56</v>
      </c>
      <c r="F3" s="117" t="s">
        <v>59</v>
      </c>
    </row>
    <row r="4" spans="1:7" s="113" customFormat="1" ht="24" customHeight="1" x14ac:dyDescent="0.25">
      <c r="A4" s="118">
        <v>1</v>
      </c>
      <c r="B4" s="119" t="s">
        <v>0</v>
      </c>
      <c r="C4" s="120">
        <f>'THANG 2'!S5</f>
        <v>563540.94600000011</v>
      </c>
      <c r="D4" s="120">
        <f>'THANG 3'!S5</f>
        <v>221425.02600000001</v>
      </c>
      <c r="E4" s="120">
        <v>221425.02600000001</v>
      </c>
      <c r="F4" s="121">
        <f>'THANG 2'!S5+'THANG 3'!S5+'THANG 2,3,4'!E4</f>
        <v>1006390.9980000001</v>
      </c>
    </row>
    <row r="5" spans="1:7" s="113" customFormat="1" ht="24" customHeight="1" x14ac:dyDescent="0.25">
      <c r="A5" s="118">
        <v>2</v>
      </c>
      <c r="B5" s="119" t="s">
        <v>7</v>
      </c>
      <c r="C5" s="120">
        <f>'THANG 2'!M6</f>
        <v>439222.20000000007</v>
      </c>
      <c r="D5" s="120">
        <f>'THANG 3'!S6</f>
        <v>165658.20000000004</v>
      </c>
      <c r="E5" s="120">
        <v>165658.20000000004</v>
      </c>
      <c r="F5" s="121">
        <f>'THANG 2'!S6+'THANG 3'!S6+'THANG 2,3,4'!E5</f>
        <v>770538.60000000021</v>
      </c>
    </row>
    <row r="6" spans="1:7" s="113" customFormat="1" ht="24" customHeight="1" x14ac:dyDescent="0.25">
      <c r="A6" s="118">
        <v>3</v>
      </c>
      <c r="B6" s="119" t="s">
        <v>15</v>
      </c>
      <c r="C6" s="120">
        <f>'THANG 2'!S18</f>
        <v>148755.64000000001</v>
      </c>
      <c r="D6" s="120">
        <f>'THANG 3'!S18</f>
        <v>67616.2</v>
      </c>
      <c r="E6" s="120">
        <v>67616.2</v>
      </c>
      <c r="F6" s="122">
        <f>'THANG 2'!S18+'THANG 3'!S18+'THANG 2,3,4'!E6</f>
        <v>283988.04000000004</v>
      </c>
    </row>
    <row r="7" spans="1:7" s="113" customFormat="1" ht="24" customHeight="1" x14ac:dyDescent="0.25">
      <c r="A7" s="118">
        <v>4</v>
      </c>
      <c r="B7" s="119" t="s">
        <v>2</v>
      </c>
      <c r="C7" s="120">
        <f>'THANG 2'!S10</f>
        <v>366897.60000000003</v>
      </c>
      <c r="D7" s="120">
        <f>'THANG 3'!S10</f>
        <v>132312.00000000003</v>
      </c>
      <c r="E7" s="120">
        <v>132312.00000000003</v>
      </c>
      <c r="F7" s="121">
        <f>'THANG 2'!S10+'THANG 3'!S10+'THANG 2,3,4'!E7</f>
        <v>631521.60000000009</v>
      </c>
    </row>
    <row r="8" spans="1:7" s="113" customFormat="1" ht="24" customHeight="1" x14ac:dyDescent="0.25">
      <c r="A8" s="118">
        <v>5</v>
      </c>
      <c r="B8" s="119" t="s">
        <v>1</v>
      </c>
      <c r="C8" s="120">
        <f>'THANG 2'!S9</f>
        <v>518210.85479999997</v>
      </c>
      <c r="D8" s="120">
        <f>'THANG 3'!S9</f>
        <v>194890.39079999999</v>
      </c>
      <c r="E8" s="120"/>
      <c r="F8" s="121">
        <f>'THANG 2'!S9+'THANG 3'!S9</f>
        <v>713101.24560000002</v>
      </c>
    </row>
    <row r="9" spans="1:7" s="113" customFormat="1" ht="24" customHeight="1" x14ac:dyDescent="0.25">
      <c r="A9" s="118">
        <v>6</v>
      </c>
      <c r="B9" s="119" t="s">
        <v>3</v>
      </c>
      <c r="C9" s="120">
        <f>'THANG 2'!S7</f>
        <v>444735.2</v>
      </c>
      <c r="D9" s="120">
        <f>'THANG 3'!S7</f>
        <v>158834</v>
      </c>
      <c r="E9" s="120">
        <v>158834</v>
      </c>
      <c r="F9" s="121">
        <f>'THANG 2'!S7+'THANG 3'!S7+'THANG 2,3,4'!E9</f>
        <v>762403.2</v>
      </c>
    </row>
    <row r="10" spans="1:7" s="113" customFormat="1" ht="24" customHeight="1" x14ac:dyDescent="0.25">
      <c r="A10" s="118">
        <v>7</v>
      </c>
      <c r="B10" s="119" t="s">
        <v>4</v>
      </c>
      <c r="C10" s="120">
        <f>'THANG 2'!S11</f>
        <v>485874.28139130428</v>
      </c>
      <c r="D10" s="120">
        <f>'THANG 3'!S11</f>
        <v>175158.44</v>
      </c>
      <c r="E10" s="120">
        <v>175158.44</v>
      </c>
      <c r="F10" s="121">
        <f>'THANG 2'!S11+'THANG 3'!S11+'THANG 2,3,4'!E10</f>
        <v>836191.16139130434</v>
      </c>
    </row>
    <row r="11" spans="1:7" s="113" customFormat="1" ht="24" customHeight="1" x14ac:dyDescent="0.25">
      <c r="A11" s="118">
        <v>8</v>
      </c>
      <c r="B11" s="119" t="s">
        <v>41</v>
      </c>
      <c r="C11" s="120">
        <f>'THANG 2'!S12</f>
        <v>315570.08</v>
      </c>
      <c r="D11" s="120">
        <f>'THANG 3'!S12</f>
        <v>129332</v>
      </c>
      <c r="E11" s="120">
        <v>129332</v>
      </c>
      <c r="F11" s="121">
        <f>'THANG 2'!S12+'THANG 3'!S12+'THANG 2,3,4'!E11</f>
        <v>574234.08000000007</v>
      </c>
    </row>
    <row r="12" spans="1:7" s="113" customFormat="1" ht="24" customHeight="1" x14ac:dyDescent="0.25">
      <c r="A12" s="118">
        <v>9</v>
      </c>
      <c r="B12" s="119" t="s">
        <v>5</v>
      </c>
      <c r="C12" s="120">
        <f>'THANG 2'!S13</f>
        <v>332764.68000000011</v>
      </c>
      <c r="D12" s="120">
        <f>'THANG 3'!S13</f>
        <v>142235.40000000002</v>
      </c>
      <c r="E12" s="120">
        <v>142235.40000000002</v>
      </c>
      <c r="F12" s="121">
        <f>'THANG 2'!S13+'THANG 3'!S13+'THANG 2,3,4'!E12</f>
        <v>617235.48000000021</v>
      </c>
    </row>
    <row r="13" spans="1:7" s="113" customFormat="1" ht="24" customHeight="1" x14ac:dyDescent="0.25">
      <c r="A13" s="118">
        <v>10</v>
      </c>
      <c r="B13" s="119" t="s">
        <v>6</v>
      </c>
      <c r="C13" s="120">
        <f>'THANG 2'!S14</f>
        <v>439982.10000000009</v>
      </c>
      <c r="D13" s="120">
        <f>'THANG 3'!S14</f>
        <v>166418.10000000003</v>
      </c>
      <c r="E13" s="120">
        <v>166418.10000000003</v>
      </c>
      <c r="F13" s="121">
        <f>'THANG 2'!S14+'THANG 3'!S14+'THANG 2,3,4'!E13</f>
        <v>772818.30000000028</v>
      </c>
    </row>
    <row r="14" spans="1:7" s="113" customFormat="1" ht="24" customHeight="1" x14ac:dyDescent="0.25">
      <c r="A14" s="118">
        <v>11</v>
      </c>
      <c r="B14" s="119" t="s">
        <v>8</v>
      </c>
      <c r="C14" s="120">
        <f>'THANG 2'!S15</f>
        <v>332925.60000000003</v>
      </c>
      <c r="D14" s="120">
        <f>'THANG 3'!S15</f>
        <v>118902</v>
      </c>
      <c r="E14" s="120">
        <v>118902</v>
      </c>
      <c r="F14" s="121">
        <f>'THANG 2'!S15+'THANG 3'!S15+'THANG 2,3,4'!E14</f>
        <v>570729.60000000009</v>
      </c>
    </row>
    <row r="15" spans="1:7" s="113" customFormat="1" ht="24" customHeight="1" x14ac:dyDescent="0.25">
      <c r="A15" s="118">
        <v>12</v>
      </c>
      <c r="B15" s="119" t="s">
        <v>9</v>
      </c>
      <c r="C15" s="120">
        <f>'THANG 2'!S16</f>
        <v>82358.955500000011</v>
      </c>
      <c r="D15" s="120">
        <f>'THANG 3'!S16</f>
        <v>82358.955500000011</v>
      </c>
      <c r="E15" s="120">
        <v>82358.955500000011</v>
      </c>
      <c r="F15" s="122">
        <f>'THANG 2'!S16+'THANG 3'!S16+'THANG 2,3,4'!E15</f>
        <v>247076.86650000003</v>
      </c>
    </row>
    <row r="16" spans="1:7" s="113" customFormat="1" ht="24" customHeight="1" x14ac:dyDescent="0.25">
      <c r="A16" s="118">
        <v>13</v>
      </c>
      <c r="B16" s="119" t="s">
        <v>10</v>
      </c>
      <c r="C16" s="120">
        <f>'THANG 2'!S17</f>
        <v>628969.23</v>
      </c>
      <c r="D16" s="120">
        <f>'THANG 3'!S17</f>
        <v>210040.83000000002</v>
      </c>
      <c r="E16" s="120">
        <v>210040.83000000002</v>
      </c>
      <c r="F16" s="121">
        <f>'THANG 2'!S17+'THANG 3'!S17+'THANG 2,3,4'!E16</f>
        <v>1049050.8900000001</v>
      </c>
      <c r="G16" s="40"/>
    </row>
    <row r="17" spans="1:6" s="113" customFormat="1" ht="24" customHeight="1" x14ac:dyDescent="0.25">
      <c r="A17" s="118">
        <v>14</v>
      </c>
      <c r="B17" s="119" t="s">
        <v>16</v>
      </c>
      <c r="C17" s="120">
        <f>'THANG 2'!S8</f>
        <v>260154</v>
      </c>
      <c r="D17" s="120">
        <f>'THANG 3'!S8</f>
        <v>99234</v>
      </c>
      <c r="E17" s="120">
        <v>99234</v>
      </c>
      <c r="F17" s="121">
        <f>'THANG 2'!S8+'THANG 3'!S8+'THANG 2,3,4'!E17</f>
        <v>458622</v>
      </c>
    </row>
    <row r="18" spans="1:6" s="113" customFormat="1" ht="24" customHeight="1" x14ac:dyDescent="0.25">
      <c r="A18" s="118">
        <v>15</v>
      </c>
      <c r="B18" s="119" t="s">
        <v>24</v>
      </c>
      <c r="C18" s="120">
        <f>'THANG 2'!S19</f>
        <v>250320</v>
      </c>
      <c r="D18" s="120">
        <f>'THANG 3'!S19</f>
        <v>89400</v>
      </c>
      <c r="E18" s="120">
        <v>89400</v>
      </c>
      <c r="F18" s="121">
        <f>'THANG 2'!S19+'THANG 3'!S19+'THANG 2,3,4'!E18</f>
        <v>429120</v>
      </c>
    </row>
    <row r="19" spans="1:6" s="113" customFormat="1" ht="24" customHeight="1" x14ac:dyDescent="0.25">
      <c r="A19" s="118">
        <v>16</v>
      </c>
      <c r="B19" s="119" t="s">
        <v>36</v>
      </c>
      <c r="C19" s="120">
        <f>'THANG 2'!S20</f>
        <v>198403.21739130435</v>
      </c>
      <c r="D19" s="120">
        <f>'THANG 3'!S20</f>
        <v>80162</v>
      </c>
      <c r="E19" s="120">
        <v>80162</v>
      </c>
      <c r="F19" s="123">
        <f>'THANG 2'!S20+'THANG 3'!S20+'THANG 2,3,4'!E19</f>
        <v>358727.21739130432</v>
      </c>
    </row>
    <row r="20" spans="1:6" s="113" customFormat="1" ht="24" customHeight="1" x14ac:dyDescent="0.25">
      <c r="A20" s="118">
        <v>17</v>
      </c>
      <c r="B20" s="119" t="s">
        <v>35</v>
      </c>
      <c r="C20" s="120">
        <f>'THANG 2'!S21</f>
        <v>328473.48</v>
      </c>
      <c r="D20" s="120">
        <f>'THANG 3'!S21</f>
        <v>142235.40000000002</v>
      </c>
      <c r="E20" s="120">
        <v>142235.40000000002</v>
      </c>
      <c r="F20" s="123">
        <f>'THANG 2'!S21+'THANG 3'!S21+'THANG 2,3,4'!E20</f>
        <v>612944.28</v>
      </c>
    </row>
    <row r="21" spans="1:6" s="113" customFormat="1" ht="24" customHeight="1" x14ac:dyDescent="0.25">
      <c r="A21" s="118">
        <v>18</v>
      </c>
      <c r="B21" s="119" t="s">
        <v>33</v>
      </c>
      <c r="C21" s="120">
        <f>'THANG 2'!S22</f>
        <v>250320</v>
      </c>
      <c r="D21" s="120">
        <f>'THANG 3'!S22</f>
        <v>89400</v>
      </c>
      <c r="E21" s="120">
        <v>89400</v>
      </c>
      <c r="F21" s="123">
        <f>'THANG 2'!S22+'THANG 3'!S22+'THANG 2,3,4'!E21</f>
        <v>429120</v>
      </c>
    </row>
    <row r="22" spans="1:6" s="113" customFormat="1" ht="24" customHeight="1" x14ac:dyDescent="0.25">
      <c r="A22" s="118">
        <v>19</v>
      </c>
      <c r="B22" s="119" t="s">
        <v>52</v>
      </c>
      <c r="C22" s="119"/>
      <c r="D22" s="119"/>
      <c r="E22" s="120">
        <v>112644</v>
      </c>
      <c r="F22" s="123">
        <f>E22</f>
        <v>112644</v>
      </c>
    </row>
    <row r="23" spans="1:6" s="12" customFormat="1" ht="24" customHeight="1" x14ac:dyDescent="0.25">
      <c r="A23" s="170" t="s">
        <v>18</v>
      </c>
      <c r="B23" s="171"/>
      <c r="C23" s="123">
        <f>SUM(C4:C22)</f>
        <v>6387478.0650826097</v>
      </c>
      <c r="D23" s="123">
        <f t="shared" ref="D23:E23" si="0">SUM(D4:D22)</f>
        <v>2465612.9422999998</v>
      </c>
      <c r="E23" s="123">
        <f t="shared" si="0"/>
        <v>2383366.5515000005</v>
      </c>
      <c r="F23" s="123">
        <f>SUM(F4:F22)</f>
        <v>11236457.558882609</v>
      </c>
    </row>
    <row r="24" spans="1:6" s="12" customFormat="1" ht="9.75" customHeight="1" x14ac:dyDescent="0.25">
      <c r="A24" s="84"/>
      <c r="B24" s="84"/>
      <c r="C24" s="84"/>
      <c r="D24" s="84"/>
      <c r="E24" s="85"/>
    </row>
    <row r="25" spans="1:6" s="12" customFormat="1" ht="15.75" hidden="1" x14ac:dyDescent="0.25">
      <c r="A25" s="153" t="s">
        <v>30</v>
      </c>
      <c r="B25" s="153"/>
      <c r="C25" s="107"/>
      <c r="D25" s="107"/>
      <c r="E25" s="63"/>
    </row>
    <row r="26" spans="1:6" s="12" customFormat="1" ht="15.75" hidden="1" x14ac:dyDescent="0.25">
      <c r="A26" s="153" t="s">
        <v>31</v>
      </c>
      <c r="B26" s="153"/>
      <c r="C26" s="107"/>
      <c r="D26" s="107"/>
      <c r="E26" s="63"/>
    </row>
    <row r="27" spans="1:6" s="12" customFormat="1" ht="20.25" hidden="1" customHeight="1" x14ac:dyDescent="0.25">
      <c r="A27" s="167" t="s">
        <v>28</v>
      </c>
      <c r="B27" s="167"/>
      <c r="C27" s="114"/>
      <c r="D27" s="114"/>
      <c r="E27" s="63"/>
    </row>
    <row r="28" spans="1:6" s="12" customFormat="1" ht="15.75" x14ac:dyDescent="0.25">
      <c r="A28" s="95"/>
      <c r="B28" s="95"/>
      <c r="C28" s="95"/>
      <c r="D28" s="95"/>
      <c r="E28" s="63"/>
    </row>
    <row r="29" spans="1:6" s="12" customFormat="1" ht="30" customHeight="1" x14ac:dyDescent="0.25">
      <c r="A29" s="95"/>
      <c r="B29" s="95"/>
      <c r="C29" s="95"/>
      <c r="D29" s="95"/>
      <c r="E29" s="63"/>
      <c r="F29" s="40">
        <f>F23-F22-F19</f>
        <v>10765086.341491304</v>
      </c>
    </row>
    <row r="30" spans="1:6" s="12" customFormat="1" ht="15.75" x14ac:dyDescent="0.25">
      <c r="A30" s="95"/>
      <c r="B30" s="95"/>
      <c r="C30" s="95"/>
      <c r="D30" s="95"/>
      <c r="E30" s="63"/>
    </row>
    <row r="31" spans="1:6" s="12" customFormat="1" ht="15.75" x14ac:dyDescent="0.25">
      <c r="A31" s="95"/>
      <c r="B31" s="95"/>
      <c r="C31" s="95"/>
      <c r="D31" s="95"/>
      <c r="E31" s="63"/>
    </row>
    <row r="32" spans="1:6" s="12" customFormat="1" ht="15.75" x14ac:dyDescent="0.25">
      <c r="A32" s="95"/>
      <c r="B32" s="95"/>
      <c r="C32" s="95"/>
      <c r="D32" s="95"/>
      <c r="E32" s="63"/>
    </row>
    <row r="33" spans="1:5" s="12" customFormat="1" ht="15.75" x14ac:dyDescent="0.25">
      <c r="A33" s="95"/>
      <c r="B33" s="95"/>
      <c r="C33" s="95"/>
      <c r="D33" s="95"/>
      <c r="E33" s="63"/>
    </row>
    <row r="34" spans="1:5" s="12" customFormat="1" ht="15.75" x14ac:dyDescent="0.25">
      <c r="A34" s="167"/>
      <c r="B34" s="167"/>
      <c r="C34" s="114"/>
      <c r="D34" s="114"/>
      <c r="E34" s="114"/>
    </row>
    <row r="35" spans="1:5" s="12" customFormat="1" ht="15.75" x14ac:dyDescent="0.25">
      <c r="A35" s="115"/>
      <c r="B35" s="115"/>
      <c r="C35" s="115"/>
      <c r="D35" s="115"/>
      <c r="E35" s="63"/>
    </row>
    <row r="36" spans="1:5" s="12" customFormat="1" ht="15.75" x14ac:dyDescent="0.25">
      <c r="A36" s="115"/>
      <c r="B36" s="115"/>
      <c r="C36" s="115"/>
      <c r="D36" s="115"/>
      <c r="E36" s="63"/>
    </row>
    <row r="37" spans="1:5" s="12" customFormat="1" ht="15.75" x14ac:dyDescent="0.25">
      <c r="A37" s="115"/>
      <c r="B37" s="115"/>
      <c r="C37" s="115"/>
      <c r="D37" s="115"/>
      <c r="E37" s="63"/>
    </row>
    <row r="38" spans="1:5" s="12" customFormat="1" ht="15.75" x14ac:dyDescent="0.25">
      <c r="A38" s="115"/>
      <c r="B38" s="115"/>
      <c r="C38" s="115"/>
      <c r="D38" s="115"/>
      <c r="E38" s="63"/>
    </row>
    <row r="39" spans="1:5" s="12" customFormat="1" ht="15.75" x14ac:dyDescent="0.25">
      <c r="A39" s="63"/>
      <c r="B39" s="63"/>
      <c r="C39" s="63"/>
      <c r="D39" s="63"/>
      <c r="E39" s="63"/>
    </row>
    <row r="40" spans="1:5" s="12" customFormat="1" ht="15.75" x14ac:dyDescent="0.25">
      <c r="A40" s="63"/>
      <c r="B40" s="63"/>
      <c r="C40" s="63"/>
      <c r="D40" s="63"/>
      <c r="E40" s="63"/>
    </row>
    <row r="41" spans="1:5" s="12" customFormat="1" ht="15.75" x14ac:dyDescent="0.25">
      <c r="A41" s="63"/>
      <c r="B41" s="63"/>
      <c r="C41" s="63"/>
      <c r="D41" s="63"/>
      <c r="E41" s="63"/>
    </row>
    <row r="42" spans="1:5" s="12" customFormat="1" ht="15.75" x14ac:dyDescent="0.25">
      <c r="A42" s="63"/>
      <c r="B42" s="63"/>
      <c r="C42" s="63"/>
      <c r="D42" s="63"/>
      <c r="E42" s="63"/>
    </row>
    <row r="43" spans="1:5" s="12" customFormat="1" ht="15.75" x14ac:dyDescent="0.25">
      <c r="A43" s="63"/>
      <c r="B43" s="63"/>
      <c r="C43" s="63"/>
      <c r="D43" s="63"/>
      <c r="E43" s="63"/>
    </row>
    <row r="44" spans="1:5" s="12" customFormat="1" ht="15.75" x14ac:dyDescent="0.25">
      <c r="A44" s="63"/>
      <c r="B44" s="63"/>
      <c r="C44" s="63"/>
      <c r="D44" s="63"/>
      <c r="E44" s="63"/>
    </row>
    <row r="45" spans="1:5" s="12" customFormat="1" ht="15.75" x14ac:dyDescent="0.25">
      <c r="A45" s="63"/>
      <c r="B45" s="63"/>
      <c r="C45" s="63"/>
      <c r="D45" s="63"/>
      <c r="E45" s="63"/>
    </row>
    <row r="46" spans="1:5" s="12" customFormat="1" ht="15.75" x14ac:dyDescent="0.25">
      <c r="A46" s="63"/>
      <c r="B46" s="63"/>
      <c r="C46" s="63"/>
      <c r="D46" s="63"/>
      <c r="E46" s="63"/>
    </row>
    <row r="47" spans="1:5" s="12" customFormat="1" ht="15.75" x14ac:dyDescent="0.25">
      <c r="A47" s="63"/>
      <c r="B47" s="63"/>
      <c r="C47" s="63"/>
      <c r="D47" s="63"/>
      <c r="E47" s="63"/>
    </row>
    <row r="48" spans="1:5" s="12" customFormat="1" ht="15.75" x14ac:dyDescent="0.25">
      <c r="A48" s="63"/>
      <c r="B48" s="63"/>
      <c r="C48" s="63"/>
      <c r="D48" s="63"/>
      <c r="E48" s="63"/>
    </row>
    <row r="49" spans="1:5" s="12" customFormat="1" ht="15.75" x14ac:dyDescent="0.25">
      <c r="A49" s="63"/>
      <c r="B49" s="63"/>
      <c r="C49" s="63"/>
      <c r="D49" s="63"/>
      <c r="E49" s="63"/>
    </row>
    <row r="50" spans="1:5" s="12" customFormat="1" ht="15.75" x14ac:dyDescent="0.25">
      <c r="A50" s="63"/>
      <c r="B50" s="63"/>
      <c r="C50" s="63"/>
      <c r="D50" s="63"/>
      <c r="E50" s="63"/>
    </row>
    <row r="51" spans="1:5" s="12" customFormat="1" ht="15.75" x14ac:dyDescent="0.25">
      <c r="A51" s="63"/>
      <c r="B51" s="63"/>
      <c r="C51" s="63"/>
      <c r="D51" s="63"/>
      <c r="E51" s="63"/>
    </row>
    <row r="52" spans="1:5" s="12" customFormat="1" ht="15.75" x14ac:dyDescent="0.25">
      <c r="A52" s="63"/>
      <c r="B52" s="63"/>
      <c r="C52" s="63"/>
      <c r="D52" s="63"/>
      <c r="E52" s="63"/>
    </row>
    <row r="53" spans="1:5" s="12" customFormat="1" ht="15.75" x14ac:dyDescent="0.25">
      <c r="A53" s="63"/>
      <c r="B53" s="63"/>
      <c r="C53" s="63"/>
      <c r="D53" s="63"/>
      <c r="E53" s="63"/>
    </row>
    <row r="54" spans="1:5" s="12" customFormat="1" ht="15.75" x14ac:dyDescent="0.25">
      <c r="A54" s="63"/>
      <c r="B54" s="63"/>
      <c r="C54" s="63"/>
      <c r="D54" s="63"/>
      <c r="E54" s="63"/>
    </row>
  </sheetData>
  <mergeCells count="7">
    <mergeCell ref="A34:B34"/>
    <mergeCell ref="A2:F2"/>
    <mergeCell ref="A1:D1"/>
    <mergeCell ref="A25:B25"/>
    <mergeCell ref="A26:B26"/>
    <mergeCell ref="A27:B27"/>
    <mergeCell ref="A23:B23"/>
  </mergeCells>
  <printOptions horizontalCentered="1"/>
  <pageMargins left="0.45" right="0.2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THANG 1</vt:lpstr>
      <vt:lpstr>THANG 2</vt:lpstr>
      <vt:lpstr>THANG 3</vt:lpstr>
      <vt:lpstr>THANG 4</vt:lpstr>
      <vt:lpstr>THANG 5</vt:lpstr>
      <vt:lpstr>THANG 6-2020</vt:lpstr>
      <vt:lpstr>THANG 7-2020</vt:lpstr>
      <vt:lpstr>THANG 8-2020</vt:lpstr>
      <vt:lpstr>THANG 2,3,4</vt:lpstr>
      <vt:lpstr>'THANG 2'!Print_Titles</vt:lpstr>
      <vt:lpstr>'THANG 6-2020'!Print_Titles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2020-07-22T08:57:24Z</cp:lastPrinted>
  <dcterms:created xsi:type="dcterms:W3CDTF">2017-08-14T00:21:34Z</dcterms:created>
  <dcterms:modified xsi:type="dcterms:W3CDTF">2020-08-18T08:27:47Z</dcterms:modified>
</cp:coreProperties>
</file>